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8.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9.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mc:AlternateContent xmlns:mc="http://schemas.openxmlformats.org/markup-compatibility/2006">
    <mc:Choice Requires="x15">
      <x15ac:absPath xmlns:x15ac="http://schemas.microsoft.com/office/spreadsheetml/2010/11/ac" url="https://lrqagroup.sharepoint.com/sites/External-SRAConsortium2026/Shared Documents/Guidance Docs/Assessment Template/"/>
    </mc:Choice>
  </mc:AlternateContent>
  <xr:revisionPtr revIDLastSave="56" documentId="8_{339833B1-A542-4785-ACBD-300D4D7D5D6D}" xr6:coauthVersionLast="47" xr6:coauthVersionMax="47" xr10:uidLastSave="{5AF92D48-0B27-491F-9BEC-C847D8975BF5}"/>
  <bookViews>
    <workbookView xWindow="-3312" yWindow="-17388" windowWidth="30936" windowHeight="16776" tabRatio="877" activeTab="4" xr2:uid="{00000000-000D-0000-FFFF-FFFF00000000}"/>
  </bookViews>
  <sheets>
    <sheet name="Template Instructions" sheetId="11" r:id="rId1"/>
    <sheet name="Assessment Information" sheetId="4" r:id="rId2"/>
    <sheet name="Principles (All)" sheetId="12" state="hidden" r:id="rId3"/>
    <sheet name="Principle 1" sheetId="23" r:id="rId4"/>
    <sheet name="Principle 2" sheetId="24" r:id="rId5"/>
    <sheet name="Principle 3" sheetId="25" r:id="rId6"/>
    <sheet name="Summary" sheetId="13" state="hidden" r:id="rId7"/>
    <sheet name="Summary &amp; Results" sheetId="7" state="hidden" r:id="rId8"/>
    <sheet name="Final Report" sheetId="10" r:id="rId9"/>
    <sheet name="FR-2" sheetId="19" r:id="rId10"/>
    <sheet name="FR-3" sheetId="20" r:id="rId11"/>
    <sheet name="FR-4" sheetId="21" r:id="rId12"/>
    <sheet name="FR-5" sheetId="22" r:id="rId13"/>
    <sheet name="Improvement Plan" sheetId="8" r:id="rId14"/>
  </sheets>
  <definedNames>
    <definedName name="_xlnm._FilterDatabase" localSheetId="12" hidden="1">'FR-5'!$A$9:$E$501</definedName>
    <definedName name="_xlnm._FilterDatabase" localSheetId="13" hidden="1">'Improvement Plan'!$I$3:$U$335</definedName>
    <definedName name="_xlnm._FilterDatabase" localSheetId="3" hidden="1">'Principle 1'!$A$6:$R$221</definedName>
    <definedName name="_xlnm._FilterDatabase" localSheetId="4" hidden="1">'Principle 2'!$A$6:$M$70</definedName>
    <definedName name="_xlnm._FilterDatabase" localSheetId="5" hidden="1">'Principle 3'!$A$6:$M$72</definedName>
    <definedName name="_xlnm._FilterDatabase" localSheetId="2" hidden="1">'Principles (All)'!$A$6:$M$338</definedName>
    <definedName name="_xlnm.Print_Area" localSheetId="8">'Final Report'!$H$1:$X$69</definedName>
    <definedName name="_xlnm.Print_Area" localSheetId="9">'FR-2'!$H$1:$Z$95</definedName>
    <definedName name="_xlnm.Print_Area" localSheetId="10">'FR-3'!$H$1:$X$35</definedName>
    <definedName name="_xlnm.Print_Area" localSheetId="11">'FR-4'!$H$1:$AA$63</definedName>
    <definedName name="_xlnm.Print_Area" localSheetId="12">'FR-5'!$H$1:$Z$554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38" i="12" l="1"/>
  <c r="N327" i="12"/>
  <c r="O327" i="12"/>
  <c r="P327" i="12"/>
  <c r="N328" i="12"/>
  <c r="O328" i="12"/>
  <c r="P328" i="12"/>
  <c r="N329" i="12"/>
  <c r="O329" i="12"/>
  <c r="P329" i="12"/>
  <c r="N330" i="12"/>
  <c r="O330" i="12"/>
  <c r="P330" i="12"/>
  <c r="N331" i="12"/>
  <c r="O331" i="12"/>
  <c r="P331" i="12"/>
  <c r="N332" i="12"/>
  <c r="O332" i="12"/>
  <c r="P332" i="12"/>
  <c r="N333" i="12"/>
  <c r="O333" i="12"/>
  <c r="P333" i="12"/>
  <c r="N334" i="12"/>
  <c r="O334" i="12"/>
  <c r="P334" i="12"/>
  <c r="N335" i="12"/>
  <c r="O335" i="12"/>
  <c r="P335" i="12"/>
  <c r="N336" i="12"/>
  <c r="O336" i="12"/>
  <c r="P336" i="12"/>
  <c r="N337" i="12"/>
  <c r="O337" i="12"/>
  <c r="P337" i="12"/>
  <c r="O338" i="12"/>
  <c r="P338" i="12"/>
  <c r="P326" i="12"/>
  <c r="O326" i="12"/>
  <c r="N326" i="12"/>
  <c r="N317" i="12"/>
  <c r="O317" i="12"/>
  <c r="P317" i="12"/>
  <c r="N318" i="12"/>
  <c r="O318" i="12"/>
  <c r="P318" i="12"/>
  <c r="N319" i="12"/>
  <c r="O319" i="12"/>
  <c r="P319" i="12"/>
  <c r="N320" i="12"/>
  <c r="O320" i="12"/>
  <c r="P320" i="12"/>
  <c r="N321" i="12"/>
  <c r="O321" i="12"/>
  <c r="P321" i="12"/>
  <c r="N322" i="12"/>
  <c r="O322" i="12"/>
  <c r="P322" i="12"/>
  <c r="N323" i="12"/>
  <c r="O323" i="12"/>
  <c r="P323" i="12"/>
  <c r="P316" i="12"/>
  <c r="O316" i="12"/>
  <c r="N316" i="12"/>
  <c r="N305" i="12"/>
  <c r="O305" i="12"/>
  <c r="P305" i="12"/>
  <c r="N306" i="12"/>
  <c r="O306" i="12"/>
  <c r="P306" i="12"/>
  <c r="N307" i="12"/>
  <c r="O307" i="12"/>
  <c r="P307" i="12"/>
  <c r="N308" i="12"/>
  <c r="O308" i="12"/>
  <c r="P308" i="12"/>
  <c r="N309" i="12"/>
  <c r="O309" i="12"/>
  <c r="P309" i="12"/>
  <c r="N310" i="12"/>
  <c r="O310" i="12"/>
  <c r="P310" i="12"/>
  <c r="N311" i="12"/>
  <c r="O311" i="12"/>
  <c r="P311" i="12"/>
  <c r="N312" i="12"/>
  <c r="O312" i="12"/>
  <c r="P312" i="12"/>
  <c r="P304" i="12"/>
  <c r="O304" i="12"/>
  <c r="N304" i="12"/>
  <c r="N297" i="12"/>
  <c r="O297" i="12"/>
  <c r="P297" i="12"/>
  <c r="N298" i="12"/>
  <c r="O298" i="12"/>
  <c r="P298" i="12"/>
  <c r="N299" i="12"/>
  <c r="O299" i="12"/>
  <c r="P299" i="12"/>
  <c r="N300" i="12"/>
  <c r="O300" i="12"/>
  <c r="P300" i="12"/>
  <c r="N301" i="12"/>
  <c r="O301" i="12"/>
  <c r="P301" i="12"/>
  <c r="P296" i="12"/>
  <c r="O296" i="12"/>
  <c r="N296" i="12"/>
  <c r="N289" i="12"/>
  <c r="O289" i="12"/>
  <c r="P289" i="12"/>
  <c r="N290" i="12"/>
  <c r="O290" i="12"/>
  <c r="P290" i="12"/>
  <c r="N291" i="12"/>
  <c r="O291" i="12"/>
  <c r="P291" i="12"/>
  <c r="N292" i="12"/>
  <c r="O292" i="12"/>
  <c r="P292" i="12"/>
  <c r="N293" i="12"/>
  <c r="O293" i="12"/>
  <c r="P293" i="12"/>
  <c r="P288" i="12"/>
  <c r="O288" i="12"/>
  <c r="N288" i="12"/>
  <c r="N285" i="12"/>
  <c r="O285" i="12"/>
  <c r="P285" i="12"/>
  <c r="N281" i="12"/>
  <c r="O281" i="12"/>
  <c r="P281" i="12"/>
  <c r="N282" i="12"/>
  <c r="O282" i="12"/>
  <c r="P282" i="12"/>
  <c r="N283" i="12"/>
  <c r="O283" i="12"/>
  <c r="P283" i="12"/>
  <c r="N284" i="12"/>
  <c r="O284" i="12"/>
  <c r="P284" i="12"/>
  <c r="P280" i="12"/>
  <c r="O280" i="12"/>
  <c r="N280" i="12"/>
  <c r="N276" i="12"/>
  <c r="O276" i="12"/>
  <c r="P276" i="12"/>
  <c r="N277" i="12"/>
  <c r="O277" i="12"/>
  <c r="P277" i="12"/>
  <c r="P275" i="12"/>
  <c r="O275" i="12"/>
  <c r="N275" i="12"/>
  <c r="N271" i="12"/>
  <c r="N264" i="12"/>
  <c r="O264" i="12"/>
  <c r="P264" i="12"/>
  <c r="N265" i="12"/>
  <c r="O265" i="12"/>
  <c r="P265" i="12"/>
  <c r="N266" i="12"/>
  <c r="O266" i="12"/>
  <c r="P266" i="12"/>
  <c r="N267" i="12"/>
  <c r="O267" i="12"/>
  <c r="P267" i="12"/>
  <c r="N268" i="12"/>
  <c r="O268" i="12"/>
  <c r="P268" i="12"/>
  <c r="N269" i="12"/>
  <c r="O269" i="12"/>
  <c r="P269" i="12"/>
  <c r="N270" i="12"/>
  <c r="O270" i="12"/>
  <c r="P270" i="12"/>
  <c r="O271" i="12"/>
  <c r="P271" i="12"/>
  <c r="P263" i="12"/>
  <c r="O263" i="12"/>
  <c r="N263" i="12"/>
  <c r="N258" i="12"/>
  <c r="O258" i="12"/>
  <c r="P258" i="12"/>
  <c r="N259" i="12"/>
  <c r="O259" i="12"/>
  <c r="P259" i="12"/>
  <c r="N260" i="12"/>
  <c r="O260" i="12"/>
  <c r="P260" i="12"/>
  <c r="P257" i="12"/>
  <c r="O257" i="12"/>
  <c r="N257" i="12"/>
  <c r="N248" i="12"/>
  <c r="O248" i="12"/>
  <c r="P248" i="12"/>
  <c r="N249" i="12"/>
  <c r="O249" i="12"/>
  <c r="P249" i="12"/>
  <c r="N250" i="12"/>
  <c r="O250" i="12"/>
  <c r="P250" i="12"/>
  <c r="N251" i="12"/>
  <c r="O251" i="12"/>
  <c r="P251" i="12"/>
  <c r="N252" i="12"/>
  <c r="O252" i="12"/>
  <c r="P252" i="12"/>
  <c r="N253" i="12"/>
  <c r="O253" i="12"/>
  <c r="P253" i="12"/>
  <c r="P247" i="12"/>
  <c r="O247" i="12"/>
  <c r="N247" i="12"/>
  <c r="N238" i="12"/>
  <c r="O238" i="12"/>
  <c r="P238" i="12"/>
  <c r="N239" i="12"/>
  <c r="O239" i="12"/>
  <c r="P239" i="12"/>
  <c r="N240" i="12"/>
  <c r="O240" i="12"/>
  <c r="P240" i="12"/>
  <c r="N241" i="12"/>
  <c r="O241" i="12"/>
  <c r="P241" i="12"/>
  <c r="N242" i="12"/>
  <c r="O242" i="12"/>
  <c r="P242" i="12"/>
  <c r="N243" i="12"/>
  <c r="O243" i="12"/>
  <c r="P243" i="12"/>
  <c r="N244" i="12"/>
  <c r="O244" i="12"/>
  <c r="P244" i="12"/>
  <c r="P237" i="12"/>
  <c r="O237" i="12"/>
  <c r="N237" i="12"/>
  <c r="N225" i="12"/>
  <c r="O225" i="12"/>
  <c r="P225" i="12"/>
  <c r="N226" i="12"/>
  <c r="O226" i="12"/>
  <c r="P226" i="12"/>
  <c r="N227" i="12"/>
  <c r="O227" i="12"/>
  <c r="P227" i="12"/>
  <c r="N228" i="12"/>
  <c r="O228" i="12"/>
  <c r="P228" i="12"/>
  <c r="N229" i="12"/>
  <c r="O229" i="12"/>
  <c r="P229" i="12"/>
  <c r="N230" i="12"/>
  <c r="O230" i="12"/>
  <c r="P230" i="12"/>
  <c r="N231" i="12"/>
  <c r="O231" i="12"/>
  <c r="P231" i="12"/>
  <c r="N232" i="12"/>
  <c r="O232" i="12"/>
  <c r="P232" i="12"/>
  <c r="N233" i="12"/>
  <c r="O233" i="12"/>
  <c r="P233" i="12"/>
  <c r="N234" i="12"/>
  <c r="O234" i="12"/>
  <c r="P234" i="12"/>
  <c r="P224" i="12"/>
  <c r="O224" i="12"/>
  <c r="N224" i="12"/>
  <c r="N212" i="12"/>
  <c r="O212" i="12"/>
  <c r="P212" i="12"/>
  <c r="N213" i="12"/>
  <c r="O213" i="12"/>
  <c r="P213" i="12"/>
  <c r="N214" i="12"/>
  <c r="O214" i="12"/>
  <c r="P214" i="12"/>
  <c r="N215" i="12"/>
  <c r="O215" i="12"/>
  <c r="P215" i="12"/>
  <c r="N216" i="12"/>
  <c r="O216" i="12"/>
  <c r="P216" i="12"/>
  <c r="N217" i="12"/>
  <c r="O217" i="12"/>
  <c r="P217" i="12"/>
  <c r="N218" i="12"/>
  <c r="O218" i="12"/>
  <c r="P218" i="12"/>
  <c r="N219" i="12"/>
  <c r="O219" i="12"/>
  <c r="P219" i="12"/>
  <c r="N220" i="12"/>
  <c r="O220" i="12"/>
  <c r="P220" i="12"/>
  <c r="N221" i="12"/>
  <c r="O221" i="12"/>
  <c r="P221" i="12"/>
  <c r="P211" i="12"/>
  <c r="O211" i="12"/>
  <c r="N211" i="12"/>
  <c r="N207" i="12"/>
  <c r="N197" i="12"/>
  <c r="O197" i="12"/>
  <c r="P197" i="12"/>
  <c r="N198" i="12"/>
  <c r="O198" i="12"/>
  <c r="P198" i="12"/>
  <c r="N199" i="12"/>
  <c r="O199" i="12"/>
  <c r="P199" i="12"/>
  <c r="N200" i="12"/>
  <c r="O200" i="12"/>
  <c r="P200" i="12"/>
  <c r="N201" i="12"/>
  <c r="O201" i="12"/>
  <c r="P201" i="12"/>
  <c r="N202" i="12"/>
  <c r="O202" i="12"/>
  <c r="P202" i="12"/>
  <c r="N203" i="12"/>
  <c r="O203" i="12"/>
  <c r="P203" i="12"/>
  <c r="N204" i="12"/>
  <c r="O204" i="12"/>
  <c r="P204" i="12"/>
  <c r="N205" i="12"/>
  <c r="O205" i="12"/>
  <c r="P205" i="12"/>
  <c r="N206" i="12"/>
  <c r="O206" i="12"/>
  <c r="P206" i="12"/>
  <c r="O207" i="12"/>
  <c r="P207" i="12"/>
  <c r="P196" i="12"/>
  <c r="O196" i="12"/>
  <c r="N196" i="12"/>
  <c r="N184" i="12"/>
  <c r="O184" i="12"/>
  <c r="P184" i="12"/>
  <c r="N185" i="12"/>
  <c r="O185" i="12"/>
  <c r="P185" i="12"/>
  <c r="N186" i="12"/>
  <c r="O186" i="12"/>
  <c r="P186" i="12"/>
  <c r="N187" i="12"/>
  <c r="O187" i="12"/>
  <c r="P187" i="12"/>
  <c r="N188" i="12"/>
  <c r="O188" i="12"/>
  <c r="P188" i="12"/>
  <c r="N189" i="12"/>
  <c r="O189" i="12"/>
  <c r="P189" i="12"/>
  <c r="N190" i="12"/>
  <c r="O190" i="12"/>
  <c r="P190" i="12"/>
  <c r="N191" i="12"/>
  <c r="O191" i="12"/>
  <c r="P191" i="12"/>
  <c r="N192" i="12"/>
  <c r="O192" i="12"/>
  <c r="P192" i="12"/>
  <c r="N193" i="12"/>
  <c r="O193" i="12"/>
  <c r="P193" i="12"/>
  <c r="P183" i="12"/>
  <c r="O183" i="12"/>
  <c r="N183" i="12"/>
  <c r="N170" i="12"/>
  <c r="O170" i="12"/>
  <c r="P170" i="12"/>
  <c r="N171" i="12"/>
  <c r="O171" i="12"/>
  <c r="P171" i="12"/>
  <c r="N172" i="12"/>
  <c r="O172" i="12"/>
  <c r="P172" i="12"/>
  <c r="N173" i="12"/>
  <c r="O173" i="12"/>
  <c r="P173" i="12"/>
  <c r="N174" i="12"/>
  <c r="O174" i="12"/>
  <c r="P174" i="12"/>
  <c r="N175" i="12"/>
  <c r="O175" i="12"/>
  <c r="P175" i="12"/>
  <c r="N176" i="12"/>
  <c r="O176" i="12"/>
  <c r="P176" i="12"/>
  <c r="N177" i="12"/>
  <c r="O177" i="12"/>
  <c r="P177" i="12"/>
  <c r="N178" i="12"/>
  <c r="O178" i="12"/>
  <c r="P178" i="12"/>
  <c r="N179" i="12"/>
  <c r="O179" i="12"/>
  <c r="P179" i="12"/>
  <c r="P169" i="12"/>
  <c r="O169" i="12"/>
  <c r="N169" i="12"/>
  <c r="N161" i="12"/>
  <c r="O161" i="12"/>
  <c r="P161" i="12"/>
  <c r="N162" i="12"/>
  <c r="O162" i="12"/>
  <c r="P162" i="12"/>
  <c r="N163" i="12"/>
  <c r="O163" i="12"/>
  <c r="P163" i="12"/>
  <c r="N164" i="12"/>
  <c r="O164" i="12"/>
  <c r="P164" i="12"/>
  <c r="N165" i="12"/>
  <c r="O165" i="12"/>
  <c r="P165" i="12"/>
  <c r="N166" i="12"/>
  <c r="O166" i="12"/>
  <c r="P166" i="12"/>
  <c r="P160" i="12"/>
  <c r="O160" i="12"/>
  <c r="N160" i="12"/>
  <c r="N143" i="12"/>
  <c r="O143" i="12"/>
  <c r="P143" i="12"/>
  <c r="N144" i="12"/>
  <c r="O144" i="12"/>
  <c r="P144" i="12"/>
  <c r="N145" i="12"/>
  <c r="O145" i="12"/>
  <c r="P145" i="12"/>
  <c r="N146" i="12"/>
  <c r="O146" i="12"/>
  <c r="P146" i="12"/>
  <c r="N147" i="12"/>
  <c r="O147" i="12"/>
  <c r="P147" i="12"/>
  <c r="N148" i="12"/>
  <c r="O148" i="12"/>
  <c r="P148" i="12"/>
  <c r="N149" i="12"/>
  <c r="O149" i="12"/>
  <c r="P149" i="12"/>
  <c r="N150" i="12"/>
  <c r="O150" i="12"/>
  <c r="P150" i="12"/>
  <c r="N151" i="12"/>
  <c r="O151" i="12"/>
  <c r="P151" i="12"/>
  <c r="N152" i="12"/>
  <c r="O152" i="12"/>
  <c r="P152" i="12"/>
  <c r="N153" i="12"/>
  <c r="O153" i="12"/>
  <c r="P153" i="12"/>
  <c r="N154" i="12"/>
  <c r="O154" i="12"/>
  <c r="P154" i="12"/>
  <c r="N155" i="12"/>
  <c r="O155" i="12"/>
  <c r="P155" i="12"/>
  <c r="N156" i="12"/>
  <c r="O156" i="12"/>
  <c r="P156" i="12"/>
  <c r="N157" i="12"/>
  <c r="O157" i="12"/>
  <c r="P157" i="12"/>
  <c r="P142" i="12"/>
  <c r="O142" i="12"/>
  <c r="N142" i="12"/>
  <c r="N128" i="12"/>
  <c r="O128" i="12"/>
  <c r="P128" i="12"/>
  <c r="N129" i="12"/>
  <c r="O129" i="12"/>
  <c r="P129" i="12"/>
  <c r="N130" i="12"/>
  <c r="O130" i="12"/>
  <c r="P130" i="12"/>
  <c r="N131" i="12"/>
  <c r="O131" i="12"/>
  <c r="P131" i="12"/>
  <c r="N132" i="12"/>
  <c r="O132" i="12"/>
  <c r="P132" i="12"/>
  <c r="N133" i="12"/>
  <c r="O133" i="12"/>
  <c r="P133" i="12"/>
  <c r="N134" i="12"/>
  <c r="O134" i="12"/>
  <c r="P134" i="12"/>
  <c r="N135" i="12"/>
  <c r="O135" i="12"/>
  <c r="P135" i="12"/>
  <c r="N136" i="12"/>
  <c r="O136" i="12"/>
  <c r="P136" i="12"/>
  <c r="N137" i="12"/>
  <c r="O137" i="12"/>
  <c r="P137" i="12"/>
  <c r="N138" i="12"/>
  <c r="O138" i="12"/>
  <c r="P138" i="12"/>
  <c r="N139" i="12"/>
  <c r="O139" i="12"/>
  <c r="P139" i="12"/>
  <c r="P127" i="12"/>
  <c r="O127" i="12"/>
  <c r="N127" i="12"/>
  <c r="N116" i="12"/>
  <c r="O116" i="12"/>
  <c r="P116" i="12"/>
  <c r="N117" i="12"/>
  <c r="O117" i="12"/>
  <c r="P117" i="12"/>
  <c r="N118" i="12"/>
  <c r="O118" i="12"/>
  <c r="P118" i="12"/>
  <c r="N119" i="12"/>
  <c r="O119" i="12"/>
  <c r="P119" i="12"/>
  <c r="N120" i="12"/>
  <c r="O120" i="12"/>
  <c r="P120" i="12"/>
  <c r="N121" i="12"/>
  <c r="O121" i="12"/>
  <c r="P121" i="12"/>
  <c r="N122" i="12"/>
  <c r="O122" i="12"/>
  <c r="P122" i="12"/>
  <c r="N123" i="12"/>
  <c r="O123" i="12"/>
  <c r="P123" i="12"/>
  <c r="N124" i="12"/>
  <c r="O124" i="12"/>
  <c r="P124" i="12"/>
  <c r="P115" i="12"/>
  <c r="O115" i="12"/>
  <c r="N115" i="12"/>
  <c r="N94" i="12"/>
  <c r="O94" i="12"/>
  <c r="P94" i="12"/>
  <c r="N95" i="12"/>
  <c r="O95" i="12"/>
  <c r="P95" i="12"/>
  <c r="N96" i="12"/>
  <c r="O96" i="12"/>
  <c r="P96" i="12"/>
  <c r="N97" i="12"/>
  <c r="O97" i="12"/>
  <c r="P97" i="12"/>
  <c r="N98" i="12"/>
  <c r="O98" i="12"/>
  <c r="P98" i="12"/>
  <c r="N99" i="12"/>
  <c r="O99" i="12"/>
  <c r="P99" i="12"/>
  <c r="N100" i="12"/>
  <c r="O100" i="12"/>
  <c r="P100" i="12"/>
  <c r="N101" i="12"/>
  <c r="O101" i="12"/>
  <c r="P101" i="12"/>
  <c r="N102" i="12"/>
  <c r="O102" i="12"/>
  <c r="P102" i="12"/>
  <c r="N103" i="12"/>
  <c r="O103" i="12"/>
  <c r="P103" i="12"/>
  <c r="N104" i="12"/>
  <c r="O104" i="12"/>
  <c r="P104" i="12"/>
  <c r="N105" i="12"/>
  <c r="O105" i="12"/>
  <c r="P105" i="12"/>
  <c r="N106" i="12"/>
  <c r="O106" i="12"/>
  <c r="P106" i="12"/>
  <c r="N107" i="12"/>
  <c r="O107" i="12"/>
  <c r="P107" i="12"/>
  <c r="N108" i="12"/>
  <c r="O108" i="12"/>
  <c r="P108" i="12"/>
  <c r="N109" i="12"/>
  <c r="O109" i="12"/>
  <c r="P109" i="12"/>
  <c r="N110" i="12"/>
  <c r="O110" i="12"/>
  <c r="P110" i="12"/>
  <c r="N111" i="12"/>
  <c r="O111" i="12"/>
  <c r="P111" i="12"/>
  <c r="N112" i="12"/>
  <c r="O112" i="12"/>
  <c r="P112" i="12"/>
  <c r="P93" i="12"/>
  <c r="O93" i="12"/>
  <c r="N93" i="12"/>
  <c r="N80" i="12"/>
  <c r="O80" i="12"/>
  <c r="P80" i="12"/>
  <c r="N81" i="12"/>
  <c r="O81" i="12"/>
  <c r="P81" i="12"/>
  <c r="N82" i="12"/>
  <c r="O82" i="12"/>
  <c r="P82" i="12"/>
  <c r="N83" i="12"/>
  <c r="O83" i="12"/>
  <c r="P83" i="12"/>
  <c r="N84" i="12"/>
  <c r="O84" i="12"/>
  <c r="P84" i="12"/>
  <c r="N85" i="12"/>
  <c r="O85" i="12"/>
  <c r="P85" i="12"/>
  <c r="N86" i="12"/>
  <c r="O86" i="12"/>
  <c r="P86" i="12"/>
  <c r="N87" i="12"/>
  <c r="O87" i="12"/>
  <c r="P87" i="12"/>
  <c r="N88" i="12"/>
  <c r="O88" i="12"/>
  <c r="P88" i="12"/>
  <c r="N89" i="12"/>
  <c r="O89" i="12"/>
  <c r="P89" i="12"/>
  <c r="N90" i="12"/>
  <c r="O90" i="12"/>
  <c r="P90" i="12"/>
  <c r="P79" i="12"/>
  <c r="O79" i="12"/>
  <c r="N79" i="12"/>
  <c r="N70" i="12"/>
  <c r="O70" i="12"/>
  <c r="P70" i="12"/>
  <c r="N71" i="12"/>
  <c r="O71" i="12"/>
  <c r="P71" i="12"/>
  <c r="N72" i="12"/>
  <c r="O72" i="12"/>
  <c r="P72" i="12"/>
  <c r="N73" i="12"/>
  <c r="O73" i="12"/>
  <c r="P73" i="12"/>
  <c r="N74" i="12"/>
  <c r="O74" i="12"/>
  <c r="P74" i="12"/>
  <c r="N75" i="12"/>
  <c r="O75" i="12"/>
  <c r="P75" i="12"/>
  <c r="N76" i="12"/>
  <c r="O76" i="12"/>
  <c r="P76" i="12"/>
  <c r="P69" i="12"/>
  <c r="O69" i="12"/>
  <c r="N69" i="12"/>
  <c r="N61" i="12"/>
  <c r="O61" i="12"/>
  <c r="P61" i="12"/>
  <c r="N62" i="12"/>
  <c r="O62" i="12"/>
  <c r="P62" i="12"/>
  <c r="N63" i="12"/>
  <c r="O63" i="12"/>
  <c r="P63" i="12"/>
  <c r="N64" i="12"/>
  <c r="O64" i="12"/>
  <c r="P64" i="12"/>
  <c r="N65" i="12"/>
  <c r="O65" i="12"/>
  <c r="P65" i="12"/>
  <c r="N66" i="12"/>
  <c r="O66" i="12"/>
  <c r="P66" i="12"/>
  <c r="P60" i="12"/>
  <c r="O60" i="12"/>
  <c r="N60" i="12"/>
  <c r="N40" i="12"/>
  <c r="O40" i="12"/>
  <c r="P40" i="12"/>
  <c r="N41" i="12"/>
  <c r="O41" i="12"/>
  <c r="P41" i="12"/>
  <c r="N42" i="12"/>
  <c r="O42" i="12"/>
  <c r="P42" i="12"/>
  <c r="N43" i="12"/>
  <c r="O43" i="12"/>
  <c r="P43" i="12"/>
  <c r="N44" i="12"/>
  <c r="O44" i="12"/>
  <c r="P44" i="12"/>
  <c r="N45" i="12"/>
  <c r="O45" i="12"/>
  <c r="P45" i="12"/>
  <c r="N46" i="12"/>
  <c r="O46" i="12"/>
  <c r="P46" i="12"/>
  <c r="N47" i="12"/>
  <c r="O47" i="12"/>
  <c r="P47" i="12"/>
  <c r="N48" i="12"/>
  <c r="O48" i="12"/>
  <c r="P48" i="12"/>
  <c r="N49" i="12"/>
  <c r="O49" i="12"/>
  <c r="P49" i="12"/>
  <c r="N50" i="12"/>
  <c r="O50" i="12"/>
  <c r="P50" i="12"/>
  <c r="N51" i="12"/>
  <c r="O51" i="12"/>
  <c r="P51" i="12"/>
  <c r="N52" i="12"/>
  <c r="O52" i="12"/>
  <c r="P52" i="12"/>
  <c r="N53" i="12"/>
  <c r="O53" i="12"/>
  <c r="P53" i="12"/>
  <c r="N54" i="12"/>
  <c r="O54" i="12"/>
  <c r="P54" i="12"/>
  <c r="N55" i="12"/>
  <c r="O55" i="12"/>
  <c r="P55" i="12"/>
  <c r="N56" i="12"/>
  <c r="O56" i="12"/>
  <c r="P56" i="12"/>
  <c r="N57" i="12"/>
  <c r="O57" i="12"/>
  <c r="P57" i="12"/>
  <c r="P39" i="12"/>
  <c r="O39" i="12"/>
  <c r="N39" i="12"/>
  <c r="N19" i="12"/>
  <c r="O19" i="12"/>
  <c r="P19" i="12"/>
  <c r="N20" i="12"/>
  <c r="O20" i="12"/>
  <c r="P20" i="12"/>
  <c r="N21" i="12"/>
  <c r="O21" i="12"/>
  <c r="P21" i="12"/>
  <c r="N22" i="12"/>
  <c r="O22" i="12"/>
  <c r="P22" i="12"/>
  <c r="N23" i="12"/>
  <c r="O23" i="12"/>
  <c r="P23" i="12"/>
  <c r="N24" i="12"/>
  <c r="O24" i="12"/>
  <c r="P24" i="12"/>
  <c r="N25" i="12"/>
  <c r="O25" i="12"/>
  <c r="P25" i="12"/>
  <c r="N26" i="12"/>
  <c r="O26" i="12"/>
  <c r="P26" i="12"/>
  <c r="N27" i="12"/>
  <c r="O27" i="12"/>
  <c r="P27" i="12"/>
  <c r="N28" i="12"/>
  <c r="O28" i="12"/>
  <c r="P28" i="12"/>
  <c r="N29" i="12"/>
  <c r="O29" i="12"/>
  <c r="P29" i="12"/>
  <c r="N30" i="12"/>
  <c r="O30" i="12"/>
  <c r="P30" i="12"/>
  <c r="N31" i="12"/>
  <c r="O31" i="12"/>
  <c r="P31" i="12"/>
  <c r="N32" i="12"/>
  <c r="O32" i="12"/>
  <c r="P32" i="12"/>
  <c r="N33" i="12"/>
  <c r="O33" i="12"/>
  <c r="P33" i="12"/>
  <c r="N34" i="12"/>
  <c r="O34" i="12"/>
  <c r="P34" i="12"/>
  <c r="N35" i="12"/>
  <c r="O35" i="12"/>
  <c r="P35" i="12"/>
  <c r="N36" i="12"/>
  <c r="O36" i="12"/>
  <c r="P36" i="12"/>
  <c r="P18" i="12"/>
  <c r="O18" i="12"/>
  <c r="N18" i="12"/>
  <c r="O9" i="12"/>
  <c r="N10" i="12"/>
  <c r="O10" i="12"/>
  <c r="P10" i="12"/>
  <c r="N11" i="12"/>
  <c r="O11" i="12"/>
  <c r="P11" i="12"/>
  <c r="N12" i="12"/>
  <c r="O12" i="12"/>
  <c r="P12" i="12"/>
  <c r="N13" i="12"/>
  <c r="O13" i="12"/>
  <c r="P13" i="12"/>
  <c r="N14" i="12"/>
  <c r="O14" i="12"/>
  <c r="P14" i="12"/>
  <c r="N15" i="12"/>
  <c r="O15" i="12"/>
  <c r="P15" i="12"/>
  <c r="P9" i="12"/>
  <c r="N9" i="12"/>
  <c r="O484" i="22" a="1"/>
  <c r="O484" i="22" s="1"/>
  <c r="O468" i="22" a="1"/>
  <c r="O468" i="22" s="1"/>
  <c r="O450" i="22" a="1"/>
  <c r="O450" i="22" s="1"/>
  <c r="O436" i="22" a="1"/>
  <c r="O436" i="22" s="1"/>
  <c r="O422" i="22" a="1"/>
  <c r="O422" i="22" s="1"/>
  <c r="O408" i="22" a="1"/>
  <c r="O408" i="22" s="1"/>
  <c r="O397" i="22" a="1"/>
  <c r="O397" i="22" s="1"/>
  <c r="O378" i="22" a="1"/>
  <c r="O378" i="22" s="1"/>
  <c r="O366" i="22" a="1"/>
  <c r="O366" i="22" s="1"/>
  <c r="O350" i="22" a="1"/>
  <c r="O350" i="22" s="1"/>
  <c r="O334" i="22" a="1"/>
  <c r="O334" i="22" s="1"/>
  <c r="O315" i="22" a="1"/>
  <c r="O315" i="22" s="1"/>
  <c r="O296" i="22" a="1"/>
  <c r="O296" i="22" s="1"/>
  <c r="O274" i="22" a="1"/>
  <c r="O274" i="22" s="1"/>
  <c r="O255" i="22" a="1"/>
  <c r="O255" i="22" s="1"/>
  <c r="O235" i="22" a="1"/>
  <c r="O235" i="22" s="1"/>
  <c r="O220" i="22" a="1"/>
  <c r="O220" i="22" s="1"/>
  <c r="O196" i="22" a="1"/>
  <c r="O196" i="22" s="1"/>
  <c r="O175" i="22" a="1"/>
  <c r="O175" i="22" s="1"/>
  <c r="O157" i="22" a="1"/>
  <c r="O157" i="22" s="1"/>
  <c r="O129" i="22" a="1"/>
  <c r="O129" i="22" s="1"/>
  <c r="O109" i="22" a="1"/>
  <c r="O109" i="22" s="1"/>
  <c r="O93" i="22" a="1"/>
  <c r="O93" i="22" s="1"/>
  <c r="O78" i="22" a="1"/>
  <c r="O78" i="22" s="1"/>
  <c r="O51" i="22" a="1"/>
  <c r="O51" i="22" s="1"/>
  <c r="O24" i="22" a="1"/>
  <c r="O24" i="22" s="1"/>
  <c r="O9" i="22" a="1"/>
  <c r="O9" i="22" s="1"/>
  <c r="B24" i="22"/>
  <c r="B51" i="22" s="1"/>
  <c r="B78" i="22" l="1"/>
  <c r="B93" i="22" l="1"/>
  <c r="B109" i="22" s="1"/>
  <c r="B129" i="22" l="1"/>
  <c r="B157" i="22" s="1"/>
  <c r="B175" i="22" l="1"/>
  <c r="B196" i="22" l="1"/>
  <c r="B220" i="22" l="1"/>
  <c r="B235" i="22" s="1"/>
  <c r="B255" i="22" s="1"/>
  <c r="B274" i="22" s="1"/>
  <c r="B296" i="22" s="1"/>
  <c r="B315" i="22" s="1"/>
  <c r="B334" i="22" s="1"/>
  <c r="B350" i="22" s="1"/>
  <c r="B366" i="22" s="1"/>
  <c r="B378" i="22" s="1"/>
  <c r="B397" i="22" s="1"/>
  <c r="B408" i="22" s="1"/>
  <c r="B422" i="22" s="1"/>
  <c r="B436" i="22" s="1"/>
  <c r="B450" i="22" s="1"/>
  <c r="B468" i="22" s="1"/>
  <c r="B484" i="22" s="1"/>
  <c r="Y37" i="21" l="1"/>
  <c r="Y38" i="21"/>
  <c r="Y39" i="21"/>
  <c r="Y40" i="21"/>
  <c r="Y41" i="21"/>
  <c r="Y42" i="21"/>
  <c r="Y43" i="21"/>
  <c r="Y44" i="21"/>
  <c r="Y45" i="21"/>
  <c r="Y46" i="21"/>
  <c r="Y47" i="21"/>
  <c r="Y48" i="21"/>
  <c r="Y49" i="21"/>
  <c r="Y50" i="21"/>
  <c r="Y51" i="21"/>
  <c r="Y52" i="21"/>
  <c r="Y53" i="21"/>
  <c r="Y54" i="21"/>
  <c r="Y55" i="21"/>
  <c r="Y56" i="21"/>
  <c r="Y57" i="21"/>
  <c r="Y58" i="21"/>
  <c r="Y59" i="21"/>
  <c r="Y60" i="21"/>
  <c r="Y61" i="21"/>
  <c r="Y62" i="21"/>
  <c r="Y36" i="21"/>
  <c r="V30" i="21"/>
  <c r="V29" i="21"/>
  <c r="R30" i="21"/>
  <c r="R29" i="21"/>
  <c r="N29" i="21"/>
  <c r="N30" i="21"/>
  <c r="K25" i="19"/>
  <c r="K24" i="19"/>
  <c r="S24" i="19"/>
  <c r="O52" i="21"/>
  <c r="O53" i="21"/>
  <c r="O54" i="21"/>
  <c r="O55" i="21"/>
  <c r="O56" i="21"/>
  <c r="O57" i="21"/>
  <c r="O58" i="21"/>
  <c r="O59" i="21"/>
  <c r="O60" i="21"/>
  <c r="O61" i="21"/>
  <c r="O62" i="21"/>
  <c r="O45" i="21"/>
  <c r="O46" i="21"/>
  <c r="O47" i="21"/>
  <c r="O48" i="21"/>
  <c r="O49" i="21"/>
  <c r="O50" i="21"/>
  <c r="O51" i="21"/>
  <c r="O37" i="21"/>
  <c r="O38" i="21"/>
  <c r="O39" i="21"/>
  <c r="O40" i="21"/>
  <c r="O41" i="21"/>
  <c r="O42" i="21"/>
  <c r="O43" i="21"/>
  <c r="O44" i="21"/>
  <c r="O36" i="21"/>
  <c r="I5" i="8" l="1"/>
  <c r="I4" i="8"/>
  <c r="J5" i="8" l="1"/>
  <c r="L5" i="8"/>
  <c r="M5" i="8"/>
  <c r="N5" i="8"/>
  <c r="O5" i="8"/>
  <c r="P5" i="8"/>
  <c r="Q5" i="8" s="1"/>
  <c r="L6" i="8"/>
  <c r="M6" i="8"/>
  <c r="N6" i="8"/>
  <c r="O6" i="8"/>
  <c r="P6" i="8"/>
  <c r="Q6" i="8" s="1"/>
  <c r="L7" i="8"/>
  <c r="M7" i="8"/>
  <c r="N7" i="8"/>
  <c r="O7" i="8"/>
  <c r="P7" i="8"/>
  <c r="Q7" i="8" s="1"/>
  <c r="L8" i="8"/>
  <c r="M8" i="8"/>
  <c r="N8" i="8"/>
  <c r="O8" i="8"/>
  <c r="P8" i="8"/>
  <c r="Q8" i="8"/>
  <c r="L9" i="8"/>
  <c r="M9" i="8"/>
  <c r="N9" i="8"/>
  <c r="O9" i="8"/>
  <c r="P9" i="8"/>
  <c r="Q9" i="8" s="1"/>
  <c r="L10" i="8"/>
  <c r="M10" i="8"/>
  <c r="N10" i="8"/>
  <c r="O10" i="8"/>
  <c r="P10" i="8"/>
  <c r="Q10" i="8" s="1"/>
  <c r="L11" i="8"/>
  <c r="M11" i="8"/>
  <c r="N11" i="8"/>
  <c r="O11" i="8"/>
  <c r="P11" i="8"/>
  <c r="Q11" i="8" s="1"/>
  <c r="L12" i="8"/>
  <c r="M12" i="8"/>
  <c r="N12" i="8"/>
  <c r="O12" i="8"/>
  <c r="P12" i="8"/>
  <c r="Q12" i="8" s="1"/>
  <c r="L13" i="8"/>
  <c r="M13" i="8"/>
  <c r="N13" i="8"/>
  <c r="O13" i="8"/>
  <c r="P13" i="8"/>
  <c r="Q13" i="8" s="1"/>
  <c r="R13" i="8"/>
  <c r="L14" i="8"/>
  <c r="M14" i="8"/>
  <c r="N14" i="8"/>
  <c r="O14" i="8"/>
  <c r="P14" i="8"/>
  <c r="Q14" i="8" s="1"/>
  <c r="L15" i="8"/>
  <c r="M15" i="8"/>
  <c r="N15" i="8"/>
  <c r="O15" i="8"/>
  <c r="P15" i="8"/>
  <c r="Q15" i="8" s="1"/>
  <c r="L16" i="8"/>
  <c r="M16" i="8"/>
  <c r="N16" i="8"/>
  <c r="O16" i="8"/>
  <c r="P16" i="8"/>
  <c r="Q16" i="8" s="1"/>
  <c r="L17" i="8"/>
  <c r="M17" i="8"/>
  <c r="N17" i="8"/>
  <c r="O17" i="8"/>
  <c r="P17" i="8"/>
  <c r="Q17" i="8" s="1"/>
  <c r="L18" i="8"/>
  <c r="M18" i="8"/>
  <c r="N18" i="8"/>
  <c r="O18" i="8"/>
  <c r="P18" i="8"/>
  <c r="Q18" i="8" s="1"/>
  <c r="L19" i="8"/>
  <c r="M19" i="8"/>
  <c r="N19" i="8"/>
  <c r="O19" i="8"/>
  <c r="P19" i="8"/>
  <c r="Q19" i="8" s="1"/>
  <c r="L20" i="8"/>
  <c r="M20" i="8"/>
  <c r="N20" i="8"/>
  <c r="O20" i="8"/>
  <c r="P20" i="8"/>
  <c r="Q20" i="8"/>
  <c r="L21" i="8"/>
  <c r="M21" i="8"/>
  <c r="N21" i="8"/>
  <c r="O21" i="8"/>
  <c r="P21" i="8"/>
  <c r="Q21" i="8" s="1"/>
  <c r="L22" i="8"/>
  <c r="M22" i="8"/>
  <c r="N22" i="8"/>
  <c r="O22" i="8"/>
  <c r="P22" i="8"/>
  <c r="Q22" i="8" s="1"/>
  <c r="L23" i="8"/>
  <c r="M23" i="8"/>
  <c r="N23" i="8"/>
  <c r="O23" i="8"/>
  <c r="P23" i="8"/>
  <c r="Q23" i="8" s="1"/>
  <c r="L24" i="8"/>
  <c r="M24" i="8"/>
  <c r="N24" i="8"/>
  <c r="O24" i="8"/>
  <c r="P24" i="8"/>
  <c r="Q24" i="8" s="1"/>
  <c r="L25" i="8"/>
  <c r="M25" i="8"/>
  <c r="N25" i="8"/>
  <c r="O25" i="8"/>
  <c r="P25" i="8"/>
  <c r="Q25" i="8" s="1"/>
  <c r="L26" i="8"/>
  <c r="M26" i="8"/>
  <c r="N26" i="8"/>
  <c r="O26" i="8"/>
  <c r="P26" i="8"/>
  <c r="Q26" i="8" s="1"/>
  <c r="L27" i="8"/>
  <c r="M27" i="8"/>
  <c r="N27" i="8"/>
  <c r="O27" i="8"/>
  <c r="P27" i="8"/>
  <c r="Q27" i="8" s="1"/>
  <c r="L28" i="8"/>
  <c r="M28" i="8"/>
  <c r="N28" i="8"/>
  <c r="O28" i="8"/>
  <c r="P28" i="8"/>
  <c r="Q28" i="8" s="1"/>
  <c r="L29" i="8"/>
  <c r="M29" i="8"/>
  <c r="N29" i="8"/>
  <c r="O29" i="8"/>
  <c r="P29" i="8"/>
  <c r="Q29" i="8" s="1"/>
  <c r="L30" i="8"/>
  <c r="M30" i="8"/>
  <c r="N30" i="8"/>
  <c r="O30" i="8"/>
  <c r="P30" i="8"/>
  <c r="Q30" i="8"/>
  <c r="L31" i="8"/>
  <c r="M31" i="8"/>
  <c r="N31" i="8"/>
  <c r="O31" i="8"/>
  <c r="P31" i="8"/>
  <c r="Q31" i="8" s="1"/>
  <c r="L32" i="8"/>
  <c r="M32" i="8"/>
  <c r="N32" i="8"/>
  <c r="O32" i="8"/>
  <c r="P32" i="8"/>
  <c r="Q32" i="8" s="1"/>
  <c r="L33" i="8"/>
  <c r="M33" i="8"/>
  <c r="N33" i="8"/>
  <c r="O33" i="8"/>
  <c r="P33" i="8"/>
  <c r="Q33" i="8" s="1"/>
  <c r="L34" i="8"/>
  <c r="M34" i="8"/>
  <c r="N34" i="8"/>
  <c r="O34" i="8"/>
  <c r="P34" i="8"/>
  <c r="Q34" i="8" s="1"/>
  <c r="R34" i="8"/>
  <c r="L35" i="8"/>
  <c r="M35" i="8"/>
  <c r="N35" i="8"/>
  <c r="O35" i="8"/>
  <c r="P35" i="8"/>
  <c r="Q35" i="8" s="1"/>
  <c r="L36" i="8"/>
  <c r="M36" i="8"/>
  <c r="N36" i="8"/>
  <c r="O36" i="8"/>
  <c r="P36" i="8"/>
  <c r="Q36" i="8" s="1"/>
  <c r="L37" i="8"/>
  <c r="M37" i="8"/>
  <c r="N37" i="8"/>
  <c r="O37" i="8"/>
  <c r="P37" i="8"/>
  <c r="Q37" i="8" s="1"/>
  <c r="L38" i="8"/>
  <c r="M38" i="8"/>
  <c r="N38" i="8"/>
  <c r="O38" i="8"/>
  <c r="P38" i="8"/>
  <c r="Q38" i="8" s="1"/>
  <c r="L39" i="8"/>
  <c r="M39" i="8"/>
  <c r="N39" i="8"/>
  <c r="O39" i="8"/>
  <c r="P39" i="8"/>
  <c r="Q39" i="8" s="1"/>
  <c r="L40" i="8"/>
  <c r="M40" i="8"/>
  <c r="N40" i="8"/>
  <c r="O40" i="8"/>
  <c r="P40" i="8"/>
  <c r="Q40" i="8" s="1"/>
  <c r="L41" i="8"/>
  <c r="M41" i="8"/>
  <c r="N41" i="8"/>
  <c r="O41" i="8"/>
  <c r="P41" i="8"/>
  <c r="Q41" i="8" s="1"/>
  <c r="L42" i="8"/>
  <c r="M42" i="8"/>
  <c r="N42" i="8"/>
  <c r="O42" i="8"/>
  <c r="P42" i="8"/>
  <c r="Q42" i="8" s="1"/>
  <c r="L43" i="8"/>
  <c r="M43" i="8"/>
  <c r="N43" i="8"/>
  <c r="O43" i="8"/>
  <c r="P43" i="8"/>
  <c r="Q43" i="8" s="1"/>
  <c r="L44" i="8"/>
  <c r="M44" i="8"/>
  <c r="N44" i="8"/>
  <c r="O44" i="8"/>
  <c r="P44" i="8"/>
  <c r="Q44" i="8"/>
  <c r="L45" i="8"/>
  <c r="M45" i="8"/>
  <c r="N45" i="8"/>
  <c r="O45" i="8"/>
  <c r="P45" i="8"/>
  <c r="Q45" i="8" s="1"/>
  <c r="L46" i="8"/>
  <c r="M46" i="8"/>
  <c r="N46" i="8"/>
  <c r="O46" i="8"/>
  <c r="P46" i="8"/>
  <c r="Q46" i="8" s="1"/>
  <c r="L47" i="8"/>
  <c r="M47" i="8"/>
  <c r="N47" i="8"/>
  <c r="O47" i="8"/>
  <c r="P47" i="8"/>
  <c r="Q47" i="8" s="1"/>
  <c r="L48" i="8"/>
  <c r="M48" i="8"/>
  <c r="N48" i="8"/>
  <c r="O48" i="8"/>
  <c r="P48" i="8"/>
  <c r="Q48" i="8"/>
  <c r="L49" i="8"/>
  <c r="M49" i="8"/>
  <c r="N49" i="8"/>
  <c r="O49" i="8"/>
  <c r="P49" i="8"/>
  <c r="Q49" i="8" s="1"/>
  <c r="L50" i="8"/>
  <c r="M50" i="8"/>
  <c r="N50" i="8"/>
  <c r="O50" i="8"/>
  <c r="P50" i="8"/>
  <c r="Q50" i="8" s="1"/>
  <c r="L51" i="8"/>
  <c r="M51" i="8"/>
  <c r="N51" i="8"/>
  <c r="O51" i="8"/>
  <c r="P51" i="8"/>
  <c r="Q51" i="8" s="1"/>
  <c r="L52" i="8"/>
  <c r="M52" i="8"/>
  <c r="N52" i="8"/>
  <c r="O52" i="8"/>
  <c r="P52" i="8"/>
  <c r="Q52" i="8" s="1"/>
  <c r="L53" i="8"/>
  <c r="M53" i="8"/>
  <c r="N53" i="8"/>
  <c r="O53" i="8"/>
  <c r="P53" i="8"/>
  <c r="Q53" i="8" s="1"/>
  <c r="L54" i="8"/>
  <c r="M54" i="8"/>
  <c r="N54" i="8"/>
  <c r="O54" i="8"/>
  <c r="P54" i="8"/>
  <c r="Q54" i="8" s="1"/>
  <c r="L55" i="8"/>
  <c r="M55" i="8"/>
  <c r="N55" i="8"/>
  <c r="O55" i="8"/>
  <c r="P55" i="8"/>
  <c r="Q55" i="8" s="1"/>
  <c r="R55" i="8"/>
  <c r="L56" i="8"/>
  <c r="M56" i="8"/>
  <c r="N56" i="8"/>
  <c r="O56" i="8"/>
  <c r="P56" i="8"/>
  <c r="Q56" i="8" s="1"/>
  <c r="L57" i="8"/>
  <c r="M57" i="8"/>
  <c r="N57" i="8"/>
  <c r="O57" i="8"/>
  <c r="P57" i="8"/>
  <c r="Q57" i="8" s="1"/>
  <c r="L58" i="8"/>
  <c r="M58" i="8"/>
  <c r="N58" i="8"/>
  <c r="O58" i="8"/>
  <c r="P58" i="8"/>
  <c r="Q58" i="8" s="1"/>
  <c r="L59" i="8"/>
  <c r="M59" i="8"/>
  <c r="N59" i="8"/>
  <c r="O59" i="8"/>
  <c r="P59" i="8"/>
  <c r="Q59" i="8" s="1"/>
  <c r="L60" i="8"/>
  <c r="M60" i="8"/>
  <c r="N60" i="8"/>
  <c r="O60" i="8"/>
  <c r="P60" i="8"/>
  <c r="Q60" i="8"/>
  <c r="L61" i="8"/>
  <c r="M61" i="8"/>
  <c r="N61" i="8"/>
  <c r="O61" i="8"/>
  <c r="P61" i="8"/>
  <c r="Q61" i="8" s="1"/>
  <c r="L62" i="8"/>
  <c r="M62" i="8"/>
  <c r="N62" i="8"/>
  <c r="O62" i="8"/>
  <c r="P62" i="8"/>
  <c r="Q62" i="8" s="1"/>
  <c r="L63" i="8"/>
  <c r="M63" i="8"/>
  <c r="N63" i="8"/>
  <c r="O63" i="8"/>
  <c r="P63" i="8"/>
  <c r="Q63" i="8" s="1"/>
  <c r="L64" i="8"/>
  <c r="M64" i="8"/>
  <c r="N64" i="8"/>
  <c r="O64" i="8"/>
  <c r="P64" i="8"/>
  <c r="Q64" i="8" s="1"/>
  <c r="R64" i="8"/>
  <c r="L65" i="8"/>
  <c r="M65" i="8"/>
  <c r="N65" i="8"/>
  <c r="O65" i="8"/>
  <c r="P65" i="8"/>
  <c r="Q65" i="8" s="1"/>
  <c r="L66" i="8"/>
  <c r="M66" i="8"/>
  <c r="N66" i="8"/>
  <c r="O66" i="8"/>
  <c r="P66" i="8"/>
  <c r="Q66" i="8" s="1"/>
  <c r="L67" i="8"/>
  <c r="M67" i="8"/>
  <c r="N67" i="8"/>
  <c r="O67" i="8"/>
  <c r="P67" i="8"/>
  <c r="Q67" i="8" s="1"/>
  <c r="L68" i="8"/>
  <c r="M68" i="8"/>
  <c r="N68" i="8"/>
  <c r="O68" i="8"/>
  <c r="P68" i="8"/>
  <c r="Q68" i="8"/>
  <c r="L69" i="8"/>
  <c r="M69" i="8"/>
  <c r="N69" i="8"/>
  <c r="O69" i="8"/>
  <c r="P69" i="8"/>
  <c r="Q69" i="8" s="1"/>
  <c r="L70" i="8"/>
  <c r="M70" i="8"/>
  <c r="N70" i="8"/>
  <c r="O70" i="8"/>
  <c r="P70" i="8"/>
  <c r="Q70" i="8"/>
  <c r="L71" i="8"/>
  <c r="M71" i="8"/>
  <c r="N71" i="8"/>
  <c r="O71" i="8"/>
  <c r="P71" i="8"/>
  <c r="Q71" i="8" s="1"/>
  <c r="L72" i="8"/>
  <c r="M72" i="8"/>
  <c r="N72" i="8"/>
  <c r="O72" i="8"/>
  <c r="P72" i="8"/>
  <c r="Q72" i="8" s="1"/>
  <c r="L73" i="8"/>
  <c r="M73" i="8"/>
  <c r="N73" i="8"/>
  <c r="O73" i="8"/>
  <c r="P73" i="8"/>
  <c r="Q73" i="8" s="1"/>
  <c r="L74" i="8"/>
  <c r="M74" i="8"/>
  <c r="N74" i="8"/>
  <c r="O74" i="8"/>
  <c r="P74" i="8"/>
  <c r="Q74" i="8" s="1"/>
  <c r="R74" i="8"/>
  <c r="L75" i="8"/>
  <c r="M75" i="8"/>
  <c r="N75" i="8"/>
  <c r="O75" i="8"/>
  <c r="P75" i="8"/>
  <c r="Q75" i="8" s="1"/>
  <c r="L76" i="8"/>
  <c r="M76" i="8"/>
  <c r="N76" i="8"/>
  <c r="O76" i="8"/>
  <c r="P76" i="8"/>
  <c r="Q76" i="8"/>
  <c r="L77" i="8"/>
  <c r="M77" i="8"/>
  <c r="N77" i="8"/>
  <c r="O77" i="8"/>
  <c r="P77" i="8"/>
  <c r="Q77" i="8" s="1"/>
  <c r="L78" i="8"/>
  <c r="M78" i="8"/>
  <c r="N78" i="8"/>
  <c r="O78" i="8"/>
  <c r="P78" i="8"/>
  <c r="Q78" i="8" s="1"/>
  <c r="L79" i="8"/>
  <c r="M79" i="8"/>
  <c r="N79" i="8"/>
  <c r="O79" i="8"/>
  <c r="P79" i="8"/>
  <c r="Q79" i="8" s="1"/>
  <c r="L80" i="8"/>
  <c r="M80" i="8"/>
  <c r="N80" i="8"/>
  <c r="O80" i="8"/>
  <c r="P80" i="8"/>
  <c r="Q80" i="8" s="1"/>
  <c r="L81" i="8"/>
  <c r="M81" i="8"/>
  <c r="N81" i="8"/>
  <c r="O81" i="8"/>
  <c r="P81" i="8"/>
  <c r="Q81" i="8" s="1"/>
  <c r="L82" i="8"/>
  <c r="M82" i="8"/>
  <c r="N82" i="8"/>
  <c r="O82" i="8"/>
  <c r="P82" i="8"/>
  <c r="Q82" i="8" s="1"/>
  <c r="L83" i="8"/>
  <c r="M83" i="8"/>
  <c r="N83" i="8"/>
  <c r="O83" i="8"/>
  <c r="P83" i="8"/>
  <c r="Q83" i="8" s="1"/>
  <c r="L84" i="8"/>
  <c r="M84" i="8"/>
  <c r="N84" i="8"/>
  <c r="O84" i="8"/>
  <c r="P84" i="8"/>
  <c r="Q84" i="8" s="1"/>
  <c r="L85" i="8"/>
  <c r="M85" i="8"/>
  <c r="N85" i="8"/>
  <c r="O85" i="8"/>
  <c r="P85" i="8"/>
  <c r="Q85" i="8" s="1"/>
  <c r="L86" i="8"/>
  <c r="M86" i="8"/>
  <c r="N86" i="8"/>
  <c r="O86" i="8"/>
  <c r="P86" i="8"/>
  <c r="Q86" i="8" s="1"/>
  <c r="L87" i="8"/>
  <c r="M87" i="8"/>
  <c r="N87" i="8"/>
  <c r="O87" i="8"/>
  <c r="P87" i="8"/>
  <c r="Q87" i="8" s="1"/>
  <c r="L88" i="8"/>
  <c r="M88" i="8"/>
  <c r="N88" i="8"/>
  <c r="O88" i="8"/>
  <c r="P88" i="8"/>
  <c r="Q88" i="8" s="1"/>
  <c r="R88" i="8"/>
  <c r="L89" i="8"/>
  <c r="M89" i="8"/>
  <c r="N89" i="8"/>
  <c r="O89" i="8"/>
  <c r="P89" i="8"/>
  <c r="Q89" i="8" s="1"/>
  <c r="L90" i="8"/>
  <c r="M90" i="8"/>
  <c r="N90" i="8"/>
  <c r="O90" i="8"/>
  <c r="P90" i="8"/>
  <c r="Q90" i="8" s="1"/>
  <c r="L91" i="8"/>
  <c r="M91" i="8"/>
  <c r="N91" i="8"/>
  <c r="O91" i="8"/>
  <c r="P91" i="8"/>
  <c r="Q91" i="8" s="1"/>
  <c r="L92" i="8"/>
  <c r="M92" i="8"/>
  <c r="N92" i="8"/>
  <c r="O92" i="8"/>
  <c r="P92" i="8"/>
  <c r="Q92" i="8" s="1"/>
  <c r="L93" i="8"/>
  <c r="M93" i="8"/>
  <c r="N93" i="8"/>
  <c r="O93" i="8"/>
  <c r="P93" i="8"/>
  <c r="Q93" i="8" s="1"/>
  <c r="L94" i="8"/>
  <c r="M94" i="8"/>
  <c r="N94" i="8"/>
  <c r="O94" i="8"/>
  <c r="P94" i="8"/>
  <c r="Q94" i="8" s="1"/>
  <c r="L95" i="8"/>
  <c r="M95" i="8"/>
  <c r="N95" i="8"/>
  <c r="O95" i="8"/>
  <c r="P95" i="8"/>
  <c r="Q95" i="8" s="1"/>
  <c r="L96" i="8"/>
  <c r="M96" i="8"/>
  <c r="N96" i="8"/>
  <c r="O96" i="8"/>
  <c r="P96" i="8"/>
  <c r="Q96" i="8" s="1"/>
  <c r="L97" i="8"/>
  <c r="M97" i="8"/>
  <c r="N97" i="8"/>
  <c r="O97" i="8"/>
  <c r="P97" i="8"/>
  <c r="Q97" i="8" s="1"/>
  <c r="L98" i="8"/>
  <c r="M98" i="8"/>
  <c r="N98" i="8"/>
  <c r="O98" i="8"/>
  <c r="P98" i="8"/>
  <c r="Q98" i="8" s="1"/>
  <c r="L99" i="8"/>
  <c r="M99" i="8"/>
  <c r="N99" i="8"/>
  <c r="O99" i="8"/>
  <c r="P99" i="8"/>
  <c r="Q99" i="8" s="1"/>
  <c r="L100" i="8"/>
  <c r="M100" i="8"/>
  <c r="N100" i="8"/>
  <c r="O100" i="8"/>
  <c r="P100" i="8"/>
  <c r="Q100" i="8" s="1"/>
  <c r="L101" i="8"/>
  <c r="M101" i="8"/>
  <c r="N101" i="8"/>
  <c r="O101" i="8"/>
  <c r="P101" i="8"/>
  <c r="Q101" i="8" s="1"/>
  <c r="L102" i="8"/>
  <c r="M102" i="8"/>
  <c r="N102" i="8"/>
  <c r="O102" i="8"/>
  <c r="P102" i="8"/>
  <c r="Q102" i="8" s="1"/>
  <c r="L103" i="8"/>
  <c r="M103" i="8"/>
  <c r="N103" i="8"/>
  <c r="O103" i="8"/>
  <c r="P103" i="8"/>
  <c r="Q103" i="8" s="1"/>
  <c r="L104" i="8"/>
  <c r="M104" i="8"/>
  <c r="N104" i="8"/>
  <c r="O104" i="8"/>
  <c r="P104" i="8"/>
  <c r="Q104" i="8"/>
  <c r="L105" i="8"/>
  <c r="M105" i="8"/>
  <c r="N105" i="8"/>
  <c r="O105" i="8"/>
  <c r="P105" i="8"/>
  <c r="Q105" i="8" s="1"/>
  <c r="L106" i="8"/>
  <c r="M106" i="8"/>
  <c r="N106" i="8"/>
  <c r="O106" i="8"/>
  <c r="P106" i="8"/>
  <c r="Q106" i="8" s="1"/>
  <c r="L107" i="8"/>
  <c r="M107" i="8"/>
  <c r="N107" i="8"/>
  <c r="O107" i="8"/>
  <c r="P107" i="8"/>
  <c r="Q107" i="8" s="1"/>
  <c r="L108" i="8"/>
  <c r="M108" i="8"/>
  <c r="N108" i="8"/>
  <c r="O108" i="8"/>
  <c r="P108" i="8"/>
  <c r="Q108" i="8" s="1"/>
  <c r="L109" i="8"/>
  <c r="M109" i="8"/>
  <c r="N109" i="8"/>
  <c r="O109" i="8"/>
  <c r="P109" i="8"/>
  <c r="Q109" i="8" s="1"/>
  <c r="L110" i="8"/>
  <c r="M110" i="8"/>
  <c r="N110" i="8"/>
  <c r="O110" i="8"/>
  <c r="P110" i="8"/>
  <c r="Q110" i="8" s="1"/>
  <c r="R110" i="8"/>
  <c r="L111" i="8"/>
  <c r="M111" i="8"/>
  <c r="N111" i="8"/>
  <c r="O111" i="8"/>
  <c r="P111" i="8"/>
  <c r="Q111" i="8" s="1"/>
  <c r="L112" i="8"/>
  <c r="M112" i="8"/>
  <c r="N112" i="8"/>
  <c r="O112" i="8"/>
  <c r="P112" i="8"/>
  <c r="Q112" i="8"/>
  <c r="L113" i="8"/>
  <c r="M113" i="8"/>
  <c r="N113" i="8"/>
  <c r="O113" i="8"/>
  <c r="P113" i="8"/>
  <c r="Q113" i="8" s="1"/>
  <c r="L114" i="8"/>
  <c r="M114" i="8"/>
  <c r="N114" i="8"/>
  <c r="O114" i="8"/>
  <c r="P114" i="8"/>
  <c r="Q114" i="8" s="1"/>
  <c r="L115" i="8"/>
  <c r="M115" i="8"/>
  <c r="N115" i="8"/>
  <c r="O115" i="8"/>
  <c r="P115" i="8"/>
  <c r="Q115" i="8" s="1"/>
  <c r="L116" i="8"/>
  <c r="M116" i="8"/>
  <c r="N116" i="8"/>
  <c r="O116" i="8"/>
  <c r="P116" i="8"/>
  <c r="Q116" i="8" s="1"/>
  <c r="L117" i="8"/>
  <c r="M117" i="8"/>
  <c r="N117" i="8"/>
  <c r="O117" i="8"/>
  <c r="P117" i="8"/>
  <c r="Q117" i="8" s="1"/>
  <c r="L118" i="8"/>
  <c r="M118" i="8"/>
  <c r="N118" i="8"/>
  <c r="O118" i="8"/>
  <c r="P118" i="8"/>
  <c r="Q118" i="8"/>
  <c r="L119" i="8"/>
  <c r="M119" i="8"/>
  <c r="N119" i="8"/>
  <c r="O119" i="8"/>
  <c r="P119" i="8"/>
  <c r="Q119" i="8" s="1"/>
  <c r="L120" i="8"/>
  <c r="M120" i="8"/>
  <c r="N120" i="8"/>
  <c r="O120" i="8"/>
  <c r="P120" i="8"/>
  <c r="Q120" i="8" s="1"/>
  <c r="L121" i="8"/>
  <c r="M121" i="8"/>
  <c r="N121" i="8"/>
  <c r="O121" i="8"/>
  <c r="P121" i="8"/>
  <c r="Q121" i="8" s="1"/>
  <c r="L122" i="8"/>
  <c r="M122" i="8"/>
  <c r="N122" i="8"/>
  <c r="O122" i="8"/>
  <c r="P122" i="8"/>
  <c r="Q122" i="8" s="1"/>
  <c r="R122" i="8"/>
  <c r="L123" i="8"/>
  <c r="M123" i="8"/>
  <c r="N123" i="8"/>
  <c r="O123" i="8"/>
  <c r="P123" i="8"/>
  <c r="Q123" i="8" s="1"/>
  <c r="L124" i="8"/>
  <c r="M124" i="8"/>
  <c r="N124" i="8"/>
  <c r="O124" i="8"/>
  <c r="P124" i="8"/>
  <c r="Q124" i="8"/>
  <c r="L125" i="8"/>
  <c r="M125" i="8"/>
  <c r="N125" i="8"/>
  <c r="O125" i="8"/>
  <c r="P125" i="8"/>
  <c r="Q125" i="8" s="1"/>
  <c r="L126" i="8"/>
  <c r="M126" i="8"/>
  <c r="N126" i="8"/>
  <c r="O126" i="8"/>
  <c r="P126" i="8"/>
  <c r="Q126" i="8" s="1"/>
  <c r="L127" i="8"/>
  <c r="M127" i="8"/>
  <c r="N127" i="8"/>
  <c r="O127" i="8"/>
  <c r="P127" i="8"/>
  <c r="Q127" i="8" s="1"/>
  <c r="L128" i="8"/>
  <c r="M128" i="8"/>
  <c r="N128" i="8"/>
  <c r="O128" i="8"/>
  <c r="P128" i="8"/>
  <c r="Q128" i="8" s="1"/>
  <c r="L129" i="8"/>
  <c r="M129" i="8"/>
  <c r="N129" i="8"/>
  <c r="O129" i="8"/>
  <c r="P129" i="8"/>
  <c r="Q129" i="8" s="1"/>
  <c r="L130" i="8"/>
  <c r="M130" i="8"/>
  <c r="N130" i="8"/>
  <c r="O130" i="8"/>
  <c r="P130" i="8"/>
  <c r="Q130" i="8"/>
  <c r="L131" i="8"/>
  <c r="M131" i="8"/>
  <c r="N131" i="8"/>
  <c r="O131" i="8"/>
  <c r="P131" i="8"/>
  <c r="Q131" i="8" s="1"/>
  <c r="L132" i="8"/>
  <c r="M132" i="8"/>
  <c r="N132" i="8"/>
  <c r="O132" i="8"/>
  <c r="P132" i="8"/>
  <c r="Q132" i="8" s="1"/>
  <c r="L133" i="8"/>
  <c r="M133" i="8"/>
  <c r="N133" i="8"/>
  <c r="O133" i="8"/>
  <c r="P133" i="8"/>
  <c r="Q133" i="8" s="1"/>
  <c r="L134" i="8"/>
  <c r="M134" i="8"/>
  <c r="N134" i="8"/>
  <c r="O134" i="8"/>
  <c r="P134" i="8"/>
  <c r="Q134" i="8" s="1"/>
  <c r="L135" i="8"/>
  <c r="M135" i="8"/>
  <c r="N135" i="8"/>
  <c r="O135" i="8"/>
  <c r="P135" i="8"/>
  <c r="Q135" i="8" s="1"/>
  <c r="L136" i="8"/>
  <c r="M136" i="8"/>
  <c r="N136" i="8"/>
  <c r="O136" i="8"/>
  <c r="P136" i="8"/>
  <c r="Q136" i="8" s="1"/>
  <c r="L137" i="8"/>
  <c r="M137" i="8"/>
  <c r="N137" i="8"/>
  <c r="O137" i="8"/>
  <c r="P137" i="8"/>
  <c r="Q137" i="8" s="1"/>
  <c r="R137" i="8"/>
  <c r="L138" i="8"/>
  <c r="M138" i="8"/>
  <c r="N138" i="8"/>
  <c r="O138" i="8"/>
  <c r="P138" i="8"/>
  <c r="Q138" i="8" s="1"/>
  <c r="L139" i="8"/>
  <c r="M139" i="8"/>
  <c r="N139" i="8"/>
  <c r="O139" i="8"/>
  <c r="P139" i="8"/>
  <c r="Q139" i="8" s="1"/>
  <c r="L140" i="8"/>
  <c r="M140" i="8"/>
  <c r="N140" i="8"/>
  <c r="O140" i="8"/>
  <c r="P140" i="8"/>
  <c r="Q140" i="8"/>
  <c r="L141" i="8"/>
  <c r="M141" i="8"/>
  <c r="N141" i="8"/>
  <c r="O141" i="8"/>
  <c r="P141" i="8"/>
  <c r="Q141" i="8" s="1"/>
  <c r="L142" i="8"/>
  <c r="M142" i="8"/>
  <c r="N142" i="8"/>
  <c r="O142" i="8"/>
  <c r="P142" i="8"/>
  <c r="Q142" i="8" s="1"/>
  <c r="L143" i="8"/>
  <c r="M143" i="8"/>
  <c r="N143" i="8"/>
  <c r="O143" i="8"/>
  <c r="P143" i="8"/>
  <c r="Q143" i="8" s="1"/>
  <c r="L144" i="8"/>
  <c r="M144" i="8"/>
  <c r="N144" i="8"/>
  <c r="O144" i="8"/>
  <c r="P144" i="8"/>
  <c r="Q144" i="8" s="1"/>
  <c r="L145" i="8"/>
  <c r="M145" i="8"/>
  <c r="N145" i="8"/>
  <c r="O145" i="8"/>
  <c r="P145" i="8"/>
  <c r="Q145" i="8" s="1"/>
  <c r="L146" i="8"/>
  <c r="M146" i="8"/>
  <c r="N146" i="8"/>
  <c r="O146" i="8"/>
  <c r="P146" i="8"/>
  <c r="Q146" i="8" s="1"/>
  <c r="L147" i="8"/>
  <c r="M147" i="8"/>
  <c r="N147" i="8"/>
  <c r="O147" i="8"/>
  <c r="P147" i="8"/>
  <c r="Q147" i="8" s="1"/>
  <c r="L148" i="8"/>
  <c r="M148" i="8"/>
  <c r="N148" i="8"/>
  <c r="O148" i="8"/>
  <c r="P148" i="8"/>
  <c r="Q148" i="8" s="1"/>
  <c r="L149" i="8"/>
  <c r="M149" i="8"/>
  <c r="N149" i="8"/>
  <c r="O149" i="8"/>
  <c r="P149" i="8"/>
  <c r="Q149" i="8" s="1"/>
  <c r="L150" i="8"/>
  <c r="M150" i="8"/>
  <c r="N150" i="8"/>
  <c r="O150" i="8"/>
  <c r="P150" i="8"/>
  <c r="Q150" i="8" s="1"/>
  <c r="L151" i="8"/>
  <c r="M151" i="8"/>
  <c r="N151" i="8"/>
  <c r="O151" i="8"/>
  <c r="P151" i="8"/>
  <c r="Q151" i="8" s="1"/>
  <c r="L152" i="8"/>
  <c r="M152" i="8"/>
  <c r="N152" i="8"/>
  <c r="O152" i="8"/>
  <c r="P152" i="8"/>
  <c r="Q152" i="8" s="1"/>
  <c r="L153" i="8"/>
  <c r="M153" i="8"/>
  <c r="N153" i="8"/>
  <c r="O153" i="8"/>
  <c r="P153" i="8"/>
  <c r="Q153" i="8" s="1"/>
  <c r="L154" i="8"/>
  <c r="M154" i="8"/>
  <c r="N154" i="8"/>
  <c r="O154" i="8"/>
  <c r="P154" i="8"/>
  <c r="Q154" i="8" s="1"/>
  <c r="L155" i="8"/>
  <c r="M155" i="8"/>
  <c r="N155" i="8"/>
  <c r="O155" i="8"/>
  <c r="P155" i="8"/>
  <c r="Q155" i="8" s="1"/>
  <c r="R155" i="8"/>
  <c r="L156" i="8"/>
  <c r="M156" i="8"/>
  <c r="N156" i="8"/>
  <c r="O156" i="8"/>
  <c r="P156" i="8"/>
  <c r="Q156" i="8" s="1"/>
  <c r="L157" i="8"/>
  <c r="M157" i="8"/>
  <c r="N157" i="8"/>
  <c r="O157" i="8"/>
  <c r="P157" i="8"/>
  <c r="Q157" i="8" s="1"/>
  <c r="L158" i="8"/>
  <c r="M158" i="8"/>
  <c r="N158" i="8"/>
  <c r="O158" i="8"/>
  <c r="P158" i="8"/>
  <c r="Q158" i="8" s="1"/>
  <c r="L159" i="8"/>
  <c r="M159" i="8"/>
  <c r="N159" i="8"/>
  <c r="O159" i="8"/>
  <c r="P159" i="8"/>
  <c r="Q159" i="8" s="1"/>
  <c r="L160" i="8"/>
  <c r="M160" i="8"/>
  <c r="N160" i="8"/>
  <c r="O160" i="8"/>
  <c r="P160" i="8"/>
  <c r="Q160" i="8" s="1"/>
  <c r="L161" i="8"/>
  <c r="M161" i="8"/>
  <c r="N161" i="8"/>
  <c r="O161" i="8"/>
  <c r="P161" i="8"/>
  <c r="Q161" i="8" s="1"/>
  <c r="L162" i="8"/>
  <c r="M162" i="8"/>
  <c r="N162" i="8"/>
  <c r="O162" i="8"/>
  <c r="P162" i="8"/>
  <c r="Q162" i="8" s="1"/>
  <c r="L163" i="8"/>
  <c r="M163" i="8"/>
  <c r="N163" i="8"/>
  <c r="O163" i="8"/>
  <c r="P163" i="8"/>
  <c r="Q163" i="8" s="1"/>
  <c r="L164" i="8"/>
  <c r="M164" i="8"/>
  <c r="N164" i="8"/>
  <c r="O164" i="8"/>
  <c r="P164" i="8"/>
  <c r="Q164" i="8" s="1"/>
  <c r="R164" i="8"/>
  <c r="L165" i="8"/>
  <c r="M165" i="8"/>
  <c r="N165" i="8"/>
  <c r="O165" i="8"/>
  <c r="P165" i="8"/>
  <c r="Q165" i="8" s="1"/>
  <c r="L166" i="8"/>
  <c r="M166" i="8"/>
  <c r="N166" i="8"/>
  <c r="O166" i="8"/>
  <c r="P166" i="8"/>
  <c r="Q166" i="8" s="1"/>
  <c r="L167" i="8"/>
  <c r="M167" i="8"/>
  <c r="N167" i="8"/>
  <c r="O167" i="8"/>
  <c r="P167" i="8"/>
  <c r="Q167" i="8" s="1"/>
  <c r="L168" i="8"/>
  <c r="M168" i="8"/>
  <c r="N168" i="8"/>
  <c r="O168" i="8"/>
  <c r="P168" i="8"/>
  <c r="Q168" i="8"/>
  <c r="L169" i="8"/>
  <c r="M169" i="8"/>
  <c r="N169" i="8"/>
  <c r="O169" i="8"/>
  <c r="P169" i="8"/>
  <c r="Q169" i="8" s="1"/>
  <c r="L170" i="8"/>
  <c r="M170" i="8"/>
  <c r="N170" i="8"/>
  <c r="O170" i="8"/>
  <c r="P170" i="8"/>
  <c r="Q170" i="8" s="1"/>
  <c r="L171" i="8"/>
  <c r="M171" i="8"/>
  <c r="N171" i="8"/>
  <c r="O171" i="8"/>
  <c r="P171" i="8"/>
  <c r="Q171" i="8" s="1"/>
  <c r="L172" i="8"/>
  <c r="M172" i="8"/>
  <c r="N172" i="8"/>
  <c r="O172" i="8"/>
  <c r="P172" i="8"/>
  <c r="Q172" i="8" s="1"/>
  <c r="L173" i="8"/>
  <c r="M173" i="8"/>
  <c r="N173" i="8"/>
  <c r="O173" i="8"/>
  <c r="P173" i="8"/>
  <c r="Q173" i="8" s="1"/>
  <c r="L174" i="8"/>
  <c r="M174" i="8"/>
  <c r="N174" i="8"/>
  <c r="O174" i="8"/>
  <c r="P174" i="8"/>
  <c r="Q174" i="8" s="1"/>
  <c r="L175" i="8"/>
  <c r="M175" i="8"/>
  <c r="N175" i="8"/>
  <c r="O175" i="8"/>
  <c r="P175" i="8"/>
  <c r="Q175" i="8" s="1"/>
  <c r="L176" i="8"/>
  <c r="M176" i="8"/>
  <c r="N176" i="8"/>
  <c r="O176" i="8"/>
  <c r="P176" i="8"/>
  <c r="Q176" i="8" s="1"/>
  <c r="L177" i="8"/>
  <c r="M177" i="8"/>
  <c r="N177" i="8"/>
  <c r="O177" i="8"/>
  <c r="P177" i="8"/>
  <c r="Q177" i="8" s="1"/>
  <c r="R177" i="8"/>
  <c r="L178" i="8"/>
  <c r="M178" i="8"/>
  <c r="N178" i="8"/>
  <c r="O178" i="8"/>
  <c r="P178" i="8"/>
  <c r="Q178" i="8" s="1"/>
  <c r="R178" i="8"/>
  <c r="L179" i="8"/>
  <c r="M179" i="8"/>
  <c r="N179" i="8"/>
  <c r="O179" i="8"/>
  <c r="P179" i="8"/>
  <c r="Q179" i="8" s="1"/>
  <c r="L180" i="8"/>
  <c r="M180" i="8"/>
  <c r="N180" i="8"/>
  <c r="O180" i="8"/>
  <c r="P180" i="8"/>
  <c r="Q180" i="8" s="1"/>
  <c r="L181" i="8"/>
  <c r="M181" i="8"/>
  <c r="N181" i="8"/>
  <c r="O181" i="8"/>
  <c r="P181" i="8"/>
  <c r="Q181" i="8"/>
  <c r="L182" i="8"/>
  <c r="M182" i="8"/>
  <c r="N182" i="8"/>
  <c r="O182" i="8"/>
  <c r="P182" i="8"/>
  <c r="Q182" i="8" s="1"/>
  <c r="L183" i="8"/>
  <c r="M183" i="8"/>
  <c r="N183" i="8"/>
  <c r="O183" i="8"/>
  <c r="P183" i="8"/>
  <c r="Q183" i="8" s="1"/>
  <c r="L184" i="8"/>
  <c r="M184" i="8"/>
  <c r="N184" i="8"/>
  <c r="O184" i="8"/>
  <c r="P184" i="8"/>
  <c r="Q184" i="8" s="1"/>
  <c r="L185" i="8"/>
  <c r="M185" i="8"/>
  <c r="N185" i="8"/>
  <c r="O185" i="8"/>
  <c r="P185" i="8"/>
  <c r="Q185" i="8"/>
  <c r="L186" i="8"/>
  <c r="M186" i="8"/>
  <c r="N186" i="8"/>
  <c r="O186" i="8"/>
  <c r="P186" i="8"/>
  <c r="Q186" i="8" s="1"/>
  <c r="L187" i="8"/>
  <c r="M187" i="8"/>
  <c r="N187" i="8"/>
  <c r="O187" i="8"/>
  <c r="P187" i="8"/>
  <c r="Q187" i="8" s="1"/>
  <c r="L188" i="8"/>
  <c r="M188" i="8"/>
  <c r="N188" i="8"/>
  <c r="O188" i="8"/>
  <c r="P188" i="8"/>
  <c r="Q188" i="8" s="1"/>
  <c r="L189" i="8"/>
  <c r="M189" i="8"/>
  <c r="N189" i="8"/>
  <c r="O189" i="8"/>
  <c r="P189" i="8"/>
  <c r="Q189" i="8"/>
  <c r="L190" i="8"/>
  <c r="M190" i="8"/>
  <c r="N190" i="8"/>
  <c r="O190" i="8"/>
  <c r="P190" i="8"/>
  <c r="Q190" i="8" s="1"/>
  <c r="L191" i="8"/>
  <c r="M191" i="8"/>
  <c r="N191" i="8"/>
  <c r="O191" i="8"/>
  <c r="P191" i="8"/>
  <c r="Q191" i="8" s="1"/>
  <c r="R191" i="8"/>
  <c r="L192" i="8"/>
  <c r="M192" i="8"/>
  <c r="N192" i="8"/>
  <c r="O192" i="8"/>
  <c r="P192" i="8"/>
  <c r="Q192" i="8" s="1"/>
  <c r="L193" i="8"/>
  <c r="M193" i="8"/>
  <c r="N193" i="8"/>
  <c r="O193" i="8"/>
  <c r="P193" i="8"/>
  <c r="Q193" i="8"/>
  <c r="L194" i="8"/>
  <c r="M194" i="8"/>
  <c r="N194" i="8"/>
  <c r="O194" i="8"/>
  <c r="P194" i="8"/>
  <c r="Q194" i="8" s="1"/>
  <c r="L195" i="8"/>
  <c r="M195" i="8"/>
  <c r="N195" i="8"/>
  <c r="O195" i="8"/>
  <c r="P195" i="8"/>
  <c r="Q195" i="8"/>
  <c r="L196" i="8"/>
  <c r="M196" i="8"/>
  <c r="N196" i="8"/>
  <c r="O196" i="8"/>
  <c r="P196" i="8"/>
  <c r="Q196" i="8" s="1"/>
  <c r="L197" i="8"/>
  <c r="M197" i="8"/>
  <c r="N197" i="8"/>
  <c r="O197" i="8"/>
  <c r="P197" i="8"/>
  <c r="Q197" i="8" s="1"/>
  <c r="L198" i="8"/>
  <c r="M198" i="8"/>
  <c r="N198" i="8"/>
  <c r="O198" i="8"/>
  <c r="P198" i="8"/>
  <c r="Q198" i="8" s="1"/>
  <c r="L199" i="8"/>
  <c r="M199" i="8"/>
  <c r="N199" i="8"/>
  <c r="O199" i="8"/>
  <c r="P199" i="8"/>
  <c r="Q199" i="8" s="1"/>
  <c r="L200" i="8"/>
  <c r="M200" i="8"/>
  <c r="N200" i="8"/>
  <c r="O200" i="8"/>
  <c r="P200" i="8"/>
  <c r="Q200" i="8" s="1"/>
  <c r="L201" i="8"/>
  <c r="M201" i="8"/>
  <c r="N201" i="8"/>
  <c r="O201" i="8"/>
  <c r="P201" i="8"/>
  <c r="Q201" i="8" s="1"/>
  <c r="L202" i="8"/>
  <c r="M202" i="8"/>
  <c r="N202" i="8"/>
  <c r="O202" i="8"/>
  <c r="P202" i="8"/>
  <c r="Q202" i="8" s="1"/>
  <c r="L203" i="8"/>
  <c r="M203" i="8"/>
  <c r="N203" i="8"/>
  <c r="O203" i="8"/>
  <c r="P203" i="8"/>
  <c r="Q203" i="8"/>
  <c r="L204" i="8"/>
  <c r="M204" i="8"/>
  <c r="N204" i="8"/>
  <c r="O204" i="8"/>
  <c r="P204" i="8"/>
  <c r="Q204" i="8" s="1"/>
  <c r="L205" i="8"/>
  <c r="M205" i="8"/>
  <c r="N205" i="8"/>
  <c r="O205" i="8"/>
  <c r="P205" i="8"/>
  <c r="Q205" i="8" s="1"/>
  <c r="R205" i="8"/>
  <c r="L206" i="8"/>
  <c r="M206" i="8"/>
  <c r="N206" i="8"/>
  <c r="O206" i="8"/>
  <c r="P206" i="8"/>
  <c r="Q206" i="8" s="1"/>
  <c r="R206" i="8"/>
  <c r="L207" i="8"/>
  <c r="M207" i="8"/>
  <c r="N207" i="8"/>
  <c r="O207" i="8"/>
  <c r="P207" i="8"/>
  <c r="Q207" i="8" s="1"/>
  <c r="L208" i="8"/>
  <c r="M208" i="8"/>
  <c r="N208" i="8"/>
  <c r="O208" i="8"/>
  <c r="P208" i="8"/>
  <c r="Q208" i="8" s="1"/>
  <c r="L209" i="8"/>
  <c r="M209" i="8"/>
  <c r="N209" i="8"/>
  <c r="O209" i="8"/>
  <c r="P209" i="8"/>
  <c r="Q209" i="8" s="1"/>
  <c r="L210" i="8"/>
  <c r="M210" i="8"/>
  <c r="N210" i="8"/>
  <c r="O210" i="8"/>
  <c r="P210" i="8"/>
  <c r="Q210" i="8" s="1"/>
  <c r="L211" i="8"/>
  <c r="M211" i="8"/>
  <c r="N211" i="8"/>
  <c r="O211" i="8"/>
  <c r="P211" i="8"/>
  <c r="Q211" i="8" s="1"/>
  <c r="L212" i="8"/>
  <c r="M212" i="8"/>
  <c r="N212" i="8"/>
  <c r="O212" i="8"/>
  <c r="P212" i="8"/>
  <c r="Q212" i="8" s="1"/>
  <c r="L213" i="8"/>
  <c r="M213" i="8"/>
  <c r="N213" i="8"/>
  <c r="O213" i="8"/>
  <c r="P213" i="8"/>
  <c r="Q213" i="8"/>
  <c r="L214" i="8"/>
  <c r="M214" i="8"/>
  <c r="N214" i="8"/>
  <c r="O214" i="8"/>
  <c r="P214" i="8"/>
  <c r="Q214" i="8" s="1"/>
  <c r="L215" i="8"/>
  <c r="M215" i="8"/>
  <c r="N215" i="8"/>
  <c r="O215" i="8"/>
  <c r="P215" i="8"/>
  <c r="Q215" i="8" s="1"/>
  <c r="L216" i="8"/>
  <c r="M216" i="8"/>
  <c r="N216" i="8"/>
  <c r="O216" i="8"/>
  <c r="P216" i="8"/>
  <c r="Q216" i="8" s="1"/>
  <c r="L217" i="8"/>
  <c r="M217" i="8"/>
  <c r="N217" i="8"/>
  <c r="O217" i="8"/>
  <c r="P217" i="8"/>
  <c r="Q217" i="8"/>
  <c r="L218" i="8"/>
  <c r="M218" i="8"/>
  <c r="N218" i="8"/>
  <c r="O218" i="8"/>
  <c r="P218" i="8"/>
  <c r="Q218" i="8" s="1"/>
  <c r="L219" i="8"/>
  <c r="M219" i="8"/>
  <c r="N219" i="8"/>
  <c r="O219" i="8"/>
  <c r="P219" i="8"/>
  <c r="Q219" i="8" s="1"/>
  <c r="R219" i="8"/>
  <c r="L220" i="8"/>
  <c r="M220" i="8"/>
  <c r="N220" i="8"/>
  <c r="O220" i="8"/>
  <c r="P220" i="8"/>
  <c r="Q220" i="8" s="1"/>
  <c r="L221" i="8"/>
  <c r="M221" i="8"/>
  <c r="N221" i="8"/>
  <c r="O221" i="8"/>
  <c r="P221" i="8"/>
  <c r="Q221" i="8"/>
  <c r="L222" i="8"/>
  <c r="M222" i="8"/>
  <c r="N222" i="8"/>
  <c r="O222" i="8"/>
  <c r="P222" i="8"/>
  <c r="Q222" i="8" s="1"/>
  <c r="L223" i="8"/>
  <c r="M223" i="8"/>
  <c r="N223" i="8"/>
  <c r="O223" i="8"/>
  <c r="P223" i="8"/>
  <c r="Q223" i="8" s="1"/>
  <c r="L224" i="8"/>
  <c r="M224" i="8"/>
  <c r="N224" i="8"/>
  <c r="O224" i="8"/>
  <c r="P224" i="8"/>
  <c r="Q224" i="8" s="1"/>
  <c r="L225" i="8"/>
  <c r="M225" i="8"/>
  <c r="N225" i="8"/>
  <c r="O225" i="8"/>
  <c r="P225" i="8"/>
  <c r="Q225" i="8"/>
  <c r="L226" i="8"/>
  <c r="M226" i="8"/>
  <c r="N226" i="8"/>
  <c r="O226" i="8"/>
  <c r="P226" i="8"/>
  <c r="Q226" i="8" s="1"/>
  <c r="L227" i="8"/>
  <c r="M227" i="8"/>
  <c r="N227" i="8"/>
  <c r="O227" i="8"/>
  <c r="P227" i="8"/>
  <c r="Q227" i="8" s="1"/>
  <c r="L228" i="8"/>
  <c r="M228" i="8"/>
  <c r="N228" i="8"/>
  <c r="O228" i="8"/>
  <c r="P228" i="8"/>
  <c r="Q228" i="8" s="1"/>
  <c r="L229" i="8"/>
  <c r="M229" i="8"/>
  <c r="N229" i="8"/>
  <c r="O229" i="8"/>
  <c r="P229" i="8"/>
  <c r="Q229" i="8" s="1"/>
  <c r="L230" i="8"/>
  <c r="M230" i="8"/>
  <c r="N230" i="8"/>
  <c r="O230" i="8"/>
  <c r="P230" i="8"/>
  <c r="Q230" i="8" s="1"/>
  <c r="L231" i="8"/>
  <c r="M231" i="8"/>
  <c r="N231" i="8"/>
  <c r="O231" i="8"/>
  <c r="P231" i="8"/>
  <c r="Q231" i="8"/>
  <c r="L232" i="8"/>
  <c r="M232" i="8"/>
  <c r="N232" i="8"/>
  <c r="O232" i="8"/>
  <c r="P232" i="8"/>
  <c r="Q232" i="8" s="1"/>
  <c r="R232" i="8"/>
  <c r="L233" i="8"/>
  <c r="M233" i="8"/>
  <c r="N233" i="8"/>
  <c r="O233" i="8"/>
  <c r="P233" i="8"/>
  <c r="Q233" i="8"/>
  <c r="L234" i="8"/>
  <c r="M234" i="8"/>
  <c r="N234" i="8"/>
  <c r="O234" i="8"/>
  <c r="P234" i="8"/>
  <c r="Q234" i="8" s="1"/>
  <c r="L235" i="8"/>
  <c r="M235" i="8"/>
  <c r="N235" i="8"/>
  <c r="O235" i="8"/>
  <c r="P235" i="8"/>
  <c r="Q235" i="8" s="1"/>
  <c r="L236" i="8"/>
  <c r="M236" i="8"/>
  <c r="N236" i="8"/>
  <c r="O236" i="8"/>
  <c r="P236" i="8"/>
  <c r="Q236" i="8" s="1"/>
  <c r="L237" i="8"/>
  <c r="M237" i="8"/>
  <c r="N237" i="8"/>
  <c r="O237" i="8"/>
  <c r="P237" i="8"/>
  <c r="Q237" i="8"/>
  <c r="L238" i="8"/>
  <c r="M238" i="8"/>
  <c r="N238" i="8"/>
  <c r="O238" i="8"/>
  <c r="P238" i="8"/>
  <c r="Q238" i="8" s="1"/>
  <c r="L239" i="8"/>
  <c r="M239" i="8"/>
  <c r="N239" i="8"/>
  <c r="O239" i="8"/>
  <c r="P239" i="8"/>
  <c r="Q239" i="8" s="1"/>
  <c r="L240" i="8"/>
  <c r="M240" i="8"/>
  <c r="N240" i="8"/>
  <c r="O240" i="8"/>
  <c r="P240" i="8"/>
  <c r="Q240" i="8" s="1"/>
  <c r="L241" i="8"/>
  <c r="M241" i="8"/>
  <c r="N241" i="8"/>
  <c r="O241" i="8"/>
  <c r="P241" i="8"/>
  <c r="Q241" i="8"/>
  <c r="L242" i="8"/>
  <c r="M242" i="8"/>
  <c r="N242" i="8"/>
  <c r="O242" i="8"/>
  <c r="P242" i="8"/>
  <c r="Q242" i="8" s="1"/>
  <c r="R242" i="8"/>
  <c r="L243" i="8"/>
  <c r="M243" i="8"/>
  <c r="N243" i="8"/>
  <c r="O243" i="8"/>
  <c r="P243" i="8"/>
  <c r="Q243" i="8" s="1"/>
  <c r="L244" i="8"/>
  <c r="M244" i="8"/>
  <c r="N244" i="8"/>
  <c r="O244" i="8"/>
  <c r="P244" i="8"/>
  <c r="Q244" i="8" s="1"/>
  <c r="L245" i="8"/>
  <c r="M245" i="8"/>
  <c r="N245" i="8"/>
  <c r="O245" i="8"/>
  <c r="P245" i="8"/>
  <c r="Q245" i="8"/>
  <c r="L246" i="8"/>
  <c r="M246" i="8"/>
  <c r="N246" i="8"/>
  <c r="O246" i="8"/>
  <c r="P246" i="8"/>
  <c r="Q246" i="8" s="1"/>
  <c r="L247" i="8"/>
  <c r="M247" i="8"/>
  <c r="N247" i="8"/>
  <c r="O247" i="8"/>
  <c r="P247" i="8"/>
  <c r="Q247" i="8" s="1"/>
  <c r="L248" i="8"/>
  <c r="M248" i="8"/>
  <c r="N248" i="8"/>
  <c r="O248" i="8"/>
  <c r="P248" i="8"/>
  <c r="Q248" i="8" s="1"/>
  <c r="L249" i="8"/>
  <c r="M249" i="8"/>
  <c r="N249" i="8"/>
  <c r="O249" i="8"/>
  <c r="P249" i="8"/>
  <c r="Q249" i="8"/>
  <c r="L250" i="8"/>
  <c r="M250" i="8"/>
  <c r="N250" i="8"/>
  <c r="O250" i="8"/>
  <c r="P250" i="8"/>
  <c r="Q250" i="8" s="1"/>
  <c r="L251" i="8"/>
  <c r="M251" i="8"/>
  <c r="N251" i="8"/>
  <c r="O251" i="8"/>
  <c r="P251" i="8"/>
  <c r="Q251" i="8" s="1"/>
  <c r="R251" i="8"/>
  <c r="L252" i="8"/>
  <c r="M252" i="8"/>
  <c r="N252" i="8"/>
  <c r="O252" i="8"/>
  <c r="P252" i="8"/>
  <c r="Q252" i="8" s="1"/>
  <c r="R252" i="8"/>
  <c r="L253" i="8"/>
  <c r="M253" i="8"/>
  <c r="N253" i="8"/>
  <c r="O253" i="8"/>
  <c r="P253" i="8"/>
  <c r="Q253" i="8" s="1"/>
  <c r="L254" i="8"/>
  <c r="M254" i="8"/>
  <c r="N254" i="8"/>
  <c r="O254" i="8"/>
  <c r="P254" i="8"/>
  <c r="Q254" i="8" s="1"/>
  <c r="L255" i="8"/>
  <c r="M255" i="8"/>
  <c r="N255" i="8"/>
  <c r="O255" i="8"/>
  <c r="P255" i="8"/>
  <c r="Q255" i="8"/>
  <c r="L256" i="8"/>
  <c r="M256" i="8"/>
  <c r="N256" i="8"/>
  <c r="O256" i="8"/>
  <c r="P256" i="8"/>
  <c r="Q256" i="8" s="1"/>
  <c r="L257" i="8"/>
  <c r="M257" i="8"/>
  <c r="N257" i="8"/>
  <c r="O257" i="8"/>
  <c r="P257" i="8"/>
  <c r="Q257" i="8" s="1"/>
  <c r="L258" i="8"/>
  <c r="M258" i="8"/>
  <c r="N258" i="8"/>
  <c r="O258" i="8"/>
  <c r="P258" i="8"/>
  <c r="Q258" i="8" s="1"/>
  <c r="R258" i="8"/>
  <c r="L259" i="8"/>
  <c r="M259" i="8"/>
  <c r="N259" i="8"/>
  <c r="O259" i="8"/>
  <c r="P259" i="8"/>
  <c r="Q259" i="8" s="1"/>
  <c r="L260" i="8"/>
  <c r="M260" i="8"/>
  <c r="N260" i="8"/>
  <c r="O260" i="8"/>
  <c r="P260" i="8"/>
  <c r="Q260" i="8" s="1"/>
  <c r="L261" i="8"/>
  <c r="M261" i="8"/>
  <c r="N261" i="8"/>
  <c r="O261" i="8"/>
  <c r="P261" i="8"/>
  <c r="Q261" i="8" s="1"/>
  <c r="L262" i="8"/>
  <c r="M262" i="8"/>
  <c r="N262" i="8"/>
  <c r="O262" i="8"/>
  <c r="P262" i="8"/>
  <c r="Q262" i="8" s="1"/>
  <c r="L263" i="8"/>
  <c r="M263" i="8"/>
  <c r="N263" i="8"/>
  <c r="O263" i="8"/>
  <c r="P263" i="8"/>
  <c r="Q263" i="8" s="1"/>
  <c r="L264" i="8"/>
  <c r="M264" i="8"/>
  <c r="N264" i="8"/>
  <c r="O264" i="8"/>
  <c r="P264" i="8"/>
  <c r="Q264" i="8" s="1"/>
  <c r="L265" i="8"/>
  <c r="M265" i="8"/>
  <c r="N265" i="8"/>
  <c r="O265" i="8"/>
  <c r="P265" i="8"/>
  <c r="Q265" i="8"/>
  <c r="L266" i="8"/>
  <c r="M266" i="8"/>
  <c r="N266" i="8"/>
  <c r="O266" i="8"/>
  <c r="P266" i="8"/>
  <c r="Q266" i="8" s="1"/>
  <c r="L267" i="8"/>
  <c r="M267" i="8"/>
  <c r="N267" i="8"/>
  <c r="O267" i="8"/>
  <c r="P267" i="8"/>
  <c r="Q267" i="8" s="1"/>
  <c r="L268" i="8"/>
  <c r="M268" i="8"/>
  <c r="N268" i="8"/>
  <c r="O268" i="8"/>
  <c r="P268" i="8"/>
  <c r="Q268" i="8" s="1"/>
  <c r="L269" i="8"/>
  <c r="M269" i="8"/>
  <c r="N269" i="8"/>
  <c r="O269" i="8"/>
  <c r="P269" i="8"/>
  <c r="Q269" i="8"/>
  <c r="R269" i="8"/>
  <c r="L270" i="8"/>
  <c r="M270" i="8"/>
  <c r="N270" i="8"/>
  <c r="O270" i="8"/>
  <c r="P270" i="8"/>
  <c r="Q270" i="8" s="1"/>
  <c r="R270" i="8"/>
  <c r="L271" i="8"/>
  <c r="M271" i="8"/>
  <c r="N271" i="8"/>
  <c r="O271" i="8"/>
  <c r="P271" i="8"/>
  <c r="Q271" i="8" s="1"/>
  <c r="R271" i="8"/>
  <c r="L272" i="8"/>
  <c r="M272" i="8"/>
  <c r="N272" i="8"/>
  <c r="O272" i="8"/>
  <c r="P272" i="8"/>
  <c r="Q272" i="8" s="1"/>
  <c r="L273" i="8"/>
  <c r="M273" i="8"/>
  <c r="N273" i="8"/>
  <c r="O273" i="8"/>
  <c r="P273" i="8"/>
  <c r="Q273" i="8" s="1"/>
  <c r="L274" i="8"/>
  <c r="M274" i="8"/>
  <c r="N274" i="8"/>
  <c r="O274" i="8"/>
  <c r="P274" i="8"/>
  <c r="Q274" i="8" s="1"/>
  <c r="L275" i="8"/>
  <c r="M275" i="8"/>
  <c r="N275" i="8"/>
  <c r="O275" i="8"/>
  <c r="P275" i="8"/>
  <c r="Q275" i="8"/>
  <c r="R275" i="8"/>
  <c r="L276" i="8"/>
  <c r="M276" i="8"/>
  <c r="N276" i="8"/>
  <c r="O276" i="8"/>
  <c r="P276" i="8"/>
  <c r="Q276" i="8" s="1"/>
  <c r="R276" i="8"/>
  <c r="L277" i="8"/>
  <c r="M277" i="8"/>
  <c r="N277" i="8"/>
  <c r="O277" i="8"/>
  <c r="P277" i="8"/>
  <c r="Q277" i="8"/>
  <c r="L278" i="8"/>
  <c r="M278" i="8"/>
  <c r="N278" i="8"/>
  <c r="O278" i="8"/>
  <c r="P278" i="8"/>
  <c r="Q278" i="8" s="1"/>
  <c r="L279" i="8"/>
  <c r="M279" i="8"/>
  <c r="N279" i="8"/>
  <c r="O279" i="8"/>
  <c r="P279" i="8"/>
  <c r="Q279" i="8" s="1"/>
  <c r="L280" i="8"/>
  <c r="M280" i="8"/>
  <c r="N280" i="8"/>
  <c r="O280" i="8"/>
  <c r="P280" i="8"/>
  <c r="Q280" i="8" s="1"/>
  <c r="L281" i="8"/>
  <c r="M281" i="8"/>
  <c r="N281" i="8"/>
  <c r="O281" i="8"/>
  <c r="P281" i="8"/>
  <c r="Q281" i="8"/>
  <c r="L282" i="8"/>
  <c r="M282" i="8"/>
  <c r="N282" i="8"/>
  <c r="O282" i="8"/>
  <c r="P282" i="8"/>
  <c r="Q282" i="8" s="1"/>
  <c r="L283" i="8"/>
  <c r="M283" i="8"/>
  <c r="N283" i="8"/>
  <c r="O283" i="8"/>
  <c r="P283" i="8"/>
  <c r="Q283" i="8" s="1"/>
  <c r="R283" i="8"/>
  <c r="L284" i="8"/>
  <c r="M284" i="8"/>
  <c r="N284" i="8"/>
  <c r="O284" i="8"/>
  <c r="P284" i="8"/>
  <c r="Q284" i="8" s="1"/>
  <c r="R284" i="8"/>
  <c r="L285" i="8"/>
  <c r="M285" i="8"/>
  <c r="N285" i="8"/>
  <c r="O285" i="8"/>
  <c r="P285" i="8"/>
  <c r="Q285" i="8" s="1"/>
  <c r="L286" i="8"/>
  <c r="M286" i="8"/>
  <c r="N286" i="8"/>
  <c r="O286" i="8"/>
  <c r="P286" i="8"/>
  <c r="Q286" i="8" s="1"/>
  <c r="L287" i="8"/>
  <c r="M287" i="8"/>
  <c r="N287" i="8"/>
  <c r="O287" i="8"/>
  <c r="P287" i="8"/>
  <c r="Q287" i="8"/>
  <c r="L288" i="8"/>
  <c r="M288" i="8"/>
  <c r="N288" i="8"/>
  <c r="O288" i="8"/>
  <c r="P288" i="8"/>
  <c r="Q288" i="8" s="1"/>
  <c r="L289" i="8"/>
  <c r="M289" i="8"/>
  <c r="N289" i="8"/>
  <c r="O289" i="8"/>
  <c r="P289" i="8"/>
  <c r="Q289" i="8" s="1"/>
  <c r="L290" i="8"/>
  <c r="M290" i="8"/>
  <c r="N290" i="8"/>
  <c r="O290" i="8"/>
  <c r="P290" i="8"/>
  <c r="Q290" i="8" s="1"/>
  <c r="L291" i="8"/>
  <c r="M291" i="8"/>
  <c r="N291" i="8"/>
  <c r="O291" i="8"/>
  <c r="P291" i="8"/>
  <c r="Q291" i="8" s="1"/>
  <c r="R291" i="8"/>
  <c r="L292" i="8"/>
  <c r="M292" i="8"/>
  <c r="N292" i="8"/>
  <c r="O292" i="8"/>
  <c r="P292" i="8"/>
  <c r="Q292" i="8" s="1"/>
  <c r="R292" i="8"/>
  <c r="L293" i="8"/>
  <c r="M293" i="8"/>
  <c r="N293" i="8"/>
  <c r="O293" i="8"/>
  <c r="P293" i="8"/>
  <c r="Q293" i="8" s="1"/>
  <c r="L294" i="8"/>
  <c r="M294" i="8"/>
  <c r="N294" i="8"/>
  <c r="O294" i="8"/>
  <c r="P294" i="8"/>
  <c r="Q294" i="8" s="1"/>
  <c r="L295" i="8"/>
  <c r="M295" i="8"/>
  <c r="N295" i="8"/>
  <c r="O295" i="8"/>
  <c r="P295" i="8"/>
  <c r="Q295" i="8"/>
  <c r="L296" i="8"/>
  <c r="M296" i="8"/>
  <c r="N296" i="8"/>
  <c r="O296" i="8"/>
  <c r="P296" i="8"/>
  <c r="Q296" i="8" s="1"/>
  <c r="L297" i="8"/>
  <c r="M297" i="8"/>
  <c r="N297" i="8"/>
  <c r="O297" i="8"/>
  <c r="P297" i="8"/>
  <c r="Q297" i="8" s="1"/>
  <c r="L298" i="8"/>
  <c r="M298" i="8"/>
  <c r="N298" i="8"/>
  <c r="O298" i="8"/>
  <c r="P298" i="8"/>
  <c r="Q298" i="8" s="1"/>
  <c r="L299" i="8"/>
  <c r="M299" i="8"/>
  <c r="N299" i="8"/>
  <c r="O299" i="8"/>
  <c r="P299" i="8"/>
  <c r="Q299" i="8" s="1"/>
  <c r="R299" i="8"/>
  <c r="L300" i="8"/>
  <c r="M300" i="8"/>
  <c r="N300" i="8"/>
  <c r="O300" i="8"/>
  <c r="P300" i="8"/>
  <c r="Q300" i="8" s="1"/>
  <c r="R300" i="8"/>
  <c r="L301" i="8"/>
  <c r="M301" i="8"/>
  <c r="N301" i="8"/>
  <c r="O301" i="8"/>
  <c r="P301" i="8"/>
  <c r="Q301" i="8"/>
  <c r="L302" i="8"/>
  <c r="M302" i="8"/>
  <c r="N302" i="8"/>
  <c r="O302" i="8"/>
  <c r="P302" i="8"/>
  <c r="Q302" i="8" s="1"/>
  <c r="L303" i="8"/>
  <c r="M303" i="8"/>
  <c r="N303" i="8"/>
  <c r="O303" i="8"/>
  <c r="P303" i="8"/>
  <c r="Q303" i="8" s="1"/>
  <c r="L304" i="8"/>
  <c r="M304" i="8"/>
  <c r="N304" i="8"/>
  <c r="O304" i="8"/>
  <c r="P304" i="8"/>
  <c r="Q304" i="8" s="1"/>
  <c r="L305" i="8"/>
  <c r="M305" i="8"/>
  <c r="N305" i="8"/>
  <c r="O305" i="8"/>
  <c r="P305" i="8"/>
  <c r="Q305" i="8"/>
  <c r="L306" i="8"/>
  <c r="M306" i="8"/>
  <c r="N306" i="8"/>
  <c r="O306" i="8"/>
  <c r="P306" i="8"/>
  <c r="Q306" i="8" s="1"/>
  <c r="L307" i="8"/>
  <c r="M307" i="8"/>
  <c r="N307" i="8"/>
  <c r="O307" i="8"/>
  <c r="P307" i="8"/>
  <c r="Q307" i="8" s="1"/>
  <c r="L308" i="8"/>
  <c r="M308" i="8"/>
  <c r="N308" i="8"/>
  <c r="O308" i="8"/>
  <c r="P308" i="8"/>
  <c r="Q308" i="8" s="1"/>
  <c r="L309" i="8"/>
  <c r="M309" i="8"/>
  <c r="N309" i="8"/>
  <c r="O309" i="8"/>
  <c r="P309" i="8"/>
  <c r="Q309" i="8"/>
  <c r="L310" i="8"/>
  <c r="M310" i="8"/>
  <c r="N310" i="8"/>
  <c r="O310" i="8"/>
  <c r="P310" i="8"/>
  <c r="Q310" i="8" s="1"/>
  <c r="R310" i="8"/>
  <c r="L311" i="8"/>
  <c r="M311" i="8"/>
  <c r="N311" i="8"/>
  <c r="O311" i="8"/>
  <c r="P311" i="8"/>
  <c r="Q311" i="8" s="1"/>
  <c r="R311" i="8"/>
  <c r="L312" i="8"/>
  <c r="M312" i="8"/>
  <c r="N312" i="8"/>
  <c r="O312" i="8"/>
  <c r="P312" i="8"/>
  <c r="Q312" i="8" s="1"/>
  <c r="R312" i="8"/>
  <c r="L313" i="8"/>
  <c r="M313" i="8"/>
  <c r="N313" i="8"/>
  <c r="O313" i="8"/>
  <c r="P313" i="8"/>
  <c r="Q313" i="8"/>
  <c r="L314" i="8"/>
  <c r="M314" i="8"/>
  <c r="N314" i="8"/>
  <c r="O314" i="8"/>
  <c r="P314" i="8"/>
  <c r="Q314" i="8" s="1"/>
  <c r="L315" i="8"/>
  <c r="M315" i="8"/>
  <c r="N315" i="8"/>
  <c r="O315" i="8"/>
  <c r="P315" i="8"/>
  <c r="Q315" i="8" s="1"/>
  <c r="L316" i="8"/>
  <c r="M316" i="8"/>
  <c r="N316" i="8"/>
  <c r="O316" i="8"/>
  <c r="P316" i="8"/>
  <c r="Q316" i="8" s="1"/>
  <c r="L317" i="8"/>
  <c r="M317" i="8"/>
  <c r="N317" i="8"/>
  <c r="O317" i="8"/>
  <c r="P317" i="8"/>
  <c r="Q317" i="8" s="1"/>
  <c r="L318" i="8"/>
  <c r="M318" i="8"/>
  <c r="N318" i="8"/>
  <c r="O318" i="8"/>
  <c r="P318" i="8"/>
  <c r="Q318" i="8" s="1"/>
  <c r="L319" i="8"/>
  <c r="M319" i="8"/>
  <c r="N319" i="8"/>
  <c r="O319" i="8"/>
  <c r="P319" i="8"/>
  <c r="Q319" i="8"/>
  <c r="L320" i="8"/>
  <c r="M320" i="8"/>
  <c r="N320" i="8"/>
  <c r="O320" i="8"/>
  <c r="P320" i="8"/>
  <c r="Q320" i="8" s="1"/>
  <c r="L321" i="8"/>
  <c r="M321" i="8"/>
  <c r="N321" i="8"/>
  <c r="O321" i="8"/>
  <c r="P321" i="8"/>
  <c r="Q321" i="8" s="1"/>
  <c r="R321" i="8"/>
  <c r="L322" i="8"/>
  <c r="M322" i="8"/>
  <c r="N322" i="8"/>
  <c r="O322" i="8"/>
  <c r="P322" i="8"/>
  <c r="Q322" i="8" s="1"/>
  <c r="R322" i="8"/>
  <c r="L323" i="8"/>
  <c r="M323" i="8"/>
  <c r="N323" i="8"/>
  <c r="O323" i="8"/>
  <c r="P323" i="8"/>
  <c r="Q323" i="8" s="1"/>
  <c r="L324" i="8"/>
  <c r="M324" i="8"/>
  <c r="N324" i="8"/>
  <c r="O324" i="8"/>
  <c r="P324" i="8"/>
  <c r="Q324" i="8" s="1"/>
  <c r="L325" i="8"/>
  <c r="M325" i="8"/>
  <c r="N325" i="8"/>
  <c r="O325" i="8"/>
  <c r="P325" i="8"/>
  <c r="Q325" i="8" s="1"/>
  <c r="L326" i="8"/>
  <c r="M326" i="8"/>
  <c r="N326" i="8"/>
  <c r="O326" i="8"/>
  <c r="P326" i="8"/>
  <c r="Q326" i="8" s="1"/>
  <c r="L327" i="8"/>
  <c r="M327" i="8"/>
  <c r="N327" i="8"/>
  <c r="O327" i="8"/>
  <c r="P327" i="8"/>
  <c r="Q327" i="8" s="1"/>
  <c r="L328" i="8"/>
  <c r="M328" i="8"/>
  <c r="N328" i="8"/>
  <c r="O328" i="8"/>
  <c r="P328" i="8"/>
  <c r="Q328" i="8" s="1"/>
  <c r="L329" i="8"/>
  <c r="M329" i="8"/>
  <c r="N329" i="8"/>
  <c r="O329" i="8"/>
  <c r="P329" i="8"/>
  <c r="Q329" i="8"/>
  <c r="L330" i="8"/>
  <c r="M330" i="8"/>
  <c r="N330" i="8"/>
  <c r="O330" i="8"/>
  <c r="P330" i="8"/>
  <c r="Q330" i="8" s="1"/>
  <c r="L331" i="8"/>
  <c r="M331" i="8"/>
  <c r="N331" i="8"/>
  <c r="O331" i="8"/>
  <c r="P331" i="8"/>
  <c r="Q331" i="8" s="1"/>
  <c r="L332" i="8"/>
  <c r="M332" i="8"/>
  <c r="N332" i="8"/>
  <c r="O332" i="8"/>
  <c r="P332" i="8"/>
  <c r="Q332" i="8" s="1"/>
  <c r="L333" i="8"/>
  <c r="M333" i="8"/>
  <c r="N333" i="8"/>
  <c r="O333" i="8"/>
  <c r="P333" i="8"/>
  <c r="Q333" i="8"/>
  <c r="L334" i="8"/>
  <c r="M334" i="8"/>
  <c r="N334" i="8"/>
  <c r="O334" i="8"/>
  <c r="P334" i="8"/>
  <c r="Q334" i="8" s="1"/>
  <c r="L335" i="8"/>
  <c r="M335" i="8"/>
  <c r="N335" i="8"/>
  <c r="O335" i="8"/>
  <c r="P335" i="8"/>
  <c r="Q335" i="8" s="1"/>
  <c r="J4" i="8"/>
  <c r="R4" i="8"/>
  <c r="P4" i="8"/>
  <c r="O4" i="8"/>
  <c r="N4" i="8"/>
  <c r="M4" i="8"/>
  <c r="L4" i="8"/>
  <c r="B62" i="21"/>
  <c r="M62" i="24"/>
  <c r="M63" i="24"/>
  <c r="M64" i="24"/>
  <c r="M65" i="24"/>
  <c r="M66" i="24"/>
  <c r="M67" i="24"/>
  <c r="M68" i="24"/>
  <c r="M69" i="24"/>
  <c r="M61" i="24"/>
  <c r="M56" i="24"/>
  <c r="M57" i="24"/>
  <c r="M58" i="24"/>
  <c r="M55" i="24"/>
  <c r="M46" i="24"/>
  <c r="M47" i="24"/>
  <c r="M48" i="24"/>
  <c r="M49" i="24"/>
  <c r="M50" i="24"/>
  <c r="M51" i="24"/>
  <c r="M45" i="24"/>
  <c r="M36" i="24"/>
  <c r="M37" i="24"/>
  <c r="M38" i="24"/>
  <c r="M39" i="24"/>
  <c r="M40" i="24"/>
  <c r="M41" i="24"/>
  <c r="M42" i="24"/>
  <c r="M35" i="24"/>
  <c r="M23" i="24"/>
  <c r="M24" i="24"/>
  <c r="M25" i="24"/>
  <c r="M26" i="24"/>
  <c r="M27" i="24"/>
  <c r="M28" i="24"/>
  <c r="M29" i="24"/>
  <c r="M30" i="24"/>
  <c r="M31" i="24"/>
  <c r="M32" i="24"/>
  <c r="M22" i="24"/>
  <c r="M12" i="24"/>
  <c r="M13" i="24"/>
  <c r="M14" i="24"/>
  <c r="M15" i="24"/>
  <c r="M16" i="24"/>
  <c r="M17" i="24"/>
  <c r="M18" i="24"/>
  <c r="M19" i="24"/>
  <c r="M61" i="25"/>
  <c r="M62" i="25"/>
  <c r="M63" i="25"/>
  <c r="M64" i="25"/>
  <c r="M65" i="25"/>
  <c r="M66" i="25"/>
  <c r="M67" i="25"/>
  <c r="M68" i="25"/>
  <c r="M69" i="25"/>
  <c r="M70" i="25"/>
  <c r="M71" i="25"/>
  <c r="M72" i="25"/>
  <c r="M60" i="25"/>
  <c r="M51" i="25"/>
  <c r="M52" i="25"/>
  <c r="M53" i="25"/>
  <c r="M54" i="25"/>
  <c r="M55" i="25"/>
  <c r="M56" i="25"/>
  <c r="M57" i="25"/>
  <c r="M50" i="25"/>
  <c r="M39" i="25"/>
  <c r="M40" i="25"/>
  <c r="M41" i="25"/>
  <c r="M42" i="25"/>
  <c r="M43" i="25"/>
  <c r="M44" i="25"/>
  <c r="M45" i="25"/>
  <c r="M46" i="25"/>
  <c r="M38" i="25"/>
  <c r="M31" i="25"/>
  <c r="M32" i="25"/>
  <c r="M33" i="25"/>
  <c r="M34" i="25"/>
  <c r="M35" i="25"/>
  <c r="M30" i="25"/>
  <c r="M23" i="25"/>
  <c r="M24" i="25"/>
  <c r="M25" i="25"/>
  <c r="M26" i="25"/>
  <c r="M27" i="25"/>
  <c r="M22" i="25"/>
  <c r="M15" i="25"/>
  <c r="M16" i="25"/>
  <c r="M17" i="25"/>
  <c r="M18" i="25"/>
  <c r="M19" i="25"/>
  <c r="M10" i="25"/>
  <c r="M11" i="25"/>
  <c r="M14" i="25"/>
  <c r="M9" i="25"/>
  <c r="M11" i="24"/>
  <c r="M10" i="24"/>
  <c r="M9" i="24"/>
  <c r="M212" i="23"/>
  <c r="M213" i="23"/>
  <c r="M214" i="23"/>
  <c r="M215" i="23"/>
  <c r="M216" i="23"/>
  <c r="M217" i="23"/>
  <c r="M218" i="23"/>
  <c r="M219" i="23"/>
  <c r="M220" i="23"/>
  <c r="M221" i="23"/>
  <c r="M211" i="23"/>
  <c r="M197" i="23"/>
  <c r="M198" i="23"/>
  <c r="M199" i="23"/>
  <c r="M200" i="23"/>
  <c r="M201" i="23"/>
  <c r="M202" i="23"/>
  <c r="M203" i="23"/>
  <c r="M204" i="23"/>
  <c r="M205" i="23"/>
  <c r="M206" i="23"/>
  <c r="M207" i="23"/>
  <c r="M196" i="23"/>
  <c r="M184" i="23"/>
  <c r="M185" i="23"/>
  <c r="M186" i="23"/>
  <c r="M187" i="23"/>
  <c r="M188" i="23"/>
  <c r="M189" i="23"/>
  <c r="M190" i="23"/>
  <c r="M191" i="23"/>
  <c r="M192" i="23"/>
  <c r="M193" i="23"/>
  <c r="M183" i="23"/>
  <c r="M170" i="23"/>
  <c r="M171" i="23"/>
  <c r="M172" i="23"/>
  <c r="M173" i="23"/>
  <c r="M174" i="23"/>
  <c r="M175" i="23"/>
  <c r="M176" i="23"/>
  <c r="M177" i="23"/>
  <c r="M178" i="23"/>
  <c r="M179" i="23"/>
  <c r="M169" i="23"/>
  <c r="M161" i="23"/>
  <c r="M162" i="23"/>
  <c r="M163" i="23"/>
  <c r="M164" i="23"/>
  <c r="M165" i="23"/>
  <c r="M166" i="23"/>
  <c r="M160" i="23"/>
  <c r="M143" i="23"/>
  <c r="M144" i="23"/>
  <c r="M145" i="23"/>
  <c r="M146" i="23"/>
  <c r="M147" i="23"/>
  <c r="M148" i="23"/>
  <c r="M149" i="23"/>
  <c r="M150" i="23"/>
  <c r="M151" i="23"/>
  <c r="M152" i="23"/>
  <c r="M153" i="23"/>
  <c r="M154" i="23"/>
  <c r="M155" i="23"/>
  <c r="M156" i="23"/>
  <c r="M157" i="23"/>
  <c r="M142" i="23"/>
  <c r="M128" i="23"/>
  <c r="M129" i="23"/>
  <c r="M130" i="23"/>
  <c r="M131" i="23"/>
  <c r="M132" i="23"/>
  <c r="M133" i="23"/>
  <c r="M134" i="23"/>
  <c r="M135" i="23"/>
  <c r="M136" i="23"/>
  <c r="M137" i="23"/>
  <c r="M138" i="23"/>
  <c r="M139" i="23"/>
  <c r="M127" i="23"/>
  <c r="M116" i="23"/>
  <c r="M117" i="23"/>
  <c r="M118" i="23"/>
  <c r="M119" i="23"/>
  <c r="M120" i="23"/>
  <c r="M121" i="23"/>
  <c r="M122" i="23"/>
  <c r="M123" i="23"/>
  <c r="M124" i="23"/>
  <c r="M115" i="23"/>
  <c r="M94" i="23"/>
  <c r="M95" i="23"/>
  <c r="M96" i="23"/>
  <c r="M97" i="23"/>
  <c r="M98" i="23"/>
  <c r="M99" i="23"/>
  <c r="M100" i="23"/>
  <c r="M101" i="23"/>
  <c r="M102" i="23"/>
  <c r="M103" i="23"/>
  <c r="M104" i="23"/>
  <c r="M105" i="23"/>
  <c r="M106" i="23"/>
  <c r="M107" i="23"/>
  <c r="M108" i="23"/>
  <c r="M109" i="23"/>
  <c r="M110" i="23"/>
  <c r="M111" i="23"/>
  <c r="M112" i="23"/>
  <c r="M93" i="23"/>
  <c r="M80" i="23"/>
  <c r="M81" i="23"/>
  <c r="M82" i="23"/>
  <c r="M83" i="23"/>
  <c r="M84" i="23"/>
  <c r="M85" i="23"/>
  <c r="M86" i="23"/>
  <c r="M87" i="23"/>
  <c r="M88" i="23"/>
  <c r="M89" i="23"/>
  <c r="M90" i="23"/>
  <c r="M79" i="23"/>
  <c r="M70" i="23"/>
  <c r="M71" i="23"/>
  <c r="M72" i="23"/>
  <c r="M73" i="23"/>
  <c r="M74" i="23"/>
  <c r="M75" i="23"/>
  <c r="M76" i="23"/>
  <c r="M69" i="23"/>
  <c r="M61" i="23"/>
  <c r="M62" i="23"/>
  <c r="M63" i="23"/>
  <c r="M64" i="23"/>
  <c r="M65" i="23"/>
  <c r="M66" i="23"/>
  <c r="M60" i="23"/>
  <c r="M40" i="23"/>
  <c r="M41" i="23"/>
  <c r="M42" i="23"/>
  <c r="M43" i="23"/>
  <c r="M44" i="23"/>
  <c r="M45" i="23"/>
  <c r="M46" i="23"/>
  <c r="M47" i="23"/>
  <c r="M48" i="23"/>
  <c r="M49" i="23"/>
  <c r="M50" i="23"/>
  <c r="M51" i="23"/>
  <c r="M52" i="23"/>
  <c r="M53" i="23"/>
  <c r="M54" i="23"/>
  <c r="M55" i="23"/>
  <c r="M56" i="23"/>
  <c r="M57" i="23"/>
  <c r="M39" i="23"/>
  <c r="M19" i="23"/>
  <c r="M20" i="23"/>
  <c r="M21" i="23"/>
  <c r="M22" i="23"/>
  <c r="M23" i="23"/>
  <c r="M24" i="23"/>
  <c r="M25" i="23"/>
  <c r="M26" i="23"/>
  <c r="M27" i="23"/>
  <c r="M28" i="23"/>
  <c r="M29" i="23"/>
  <c r="M30" i="23"/>
  <c r="M31" i="23"/>
  <c r="M32" i="23"/>
  <c r="M33" i="23"/>
  <c r="M34" i="23"/>
  <c r="M35" i="23"/>
  <c r="M36" i="23"/>
  <c r="M18" i="23"/>
  <c r="M10" i="23"/>
  <c r="M11" i="23"/>
  <c r="M12" i="23"/>
  <c r="M13" i="23"/>
  <c r="M14" i="23"/>
  <c r="M15" i="23"/>
  <c r="M9" i="23"/>
  <c r="Z501" i="22" l="1"/>
  <c r="Z500" i="22"/>
  <c r="Z499" i="22"/>
  <c r="Z498" i="22"/>
  <c r="Z497" i="22"/>
  <c r="Z496" i="22"/>
  <c r="Z495" i="22"/>
  <c r="Z494" i="22"/>
  <c r="Z493" i="22"/>
  <c r="Z492" i="22"/>
  <c r="Z491" i="22"/>
  <c r="Z490" i="22"/>
  <c r="Z489" i="22"/>
  <c r="Y501" i="22"/>
  <c r="Y500" i="22"/>
  <c r="Y499" i="22"/>
  <c r="Y498" i="22"/>
  <c r="Y497" i="22"/>
  <c r="Y496" i="22"/>
  <c r="Y495" i="22"/>
  <c r="Y494" i="22"/>
  <c r="Y493" i="22"/>
  <c r="Y492" i="22"/>
  <c r="Y491" i="22"/>
  <c r="Y490" i="22"/>
  <c r="Y489" i="22"/>
  <c r="X501" i="22"/>
  <c r="X500" i="22"/>
  <c r="X499" i="22"/>
  <c r="X498" i="22"/>
  <c r="X497" i="22"/>
  <c r="X496" i="22"/>
  <c r="X495" i="22"/>
  <c r="X494" i="22"/>
  <c r="X493" i="22"/>
  <c r="X492" i="22"/>
  <c r="X491" i="22"/>
  <c r="X490" i="22"/>
  <c r="X489" i="22"/>
  <c r="Z480" i="22"/>
  <c r="Z479" i="22"/>
  <c r="Z478" i="22"/>
  <c r="Z477" i="22"/>
  <c r="Z476" i="22"/>
  <c r="Z475" i="22"/>
  <c r="Z474" i="22"/>
  <c r="Z473" i="22"/>
  <c r="Y480" i="22"/>
  <c r="Y479" i="22"/>
  <c r="Y478" i="22"/>
  <c r="Y477" i="22"/>
  <c r="Y476" i="22"/>
  <c r="Y475" i="22"/>
  <c r="Y474" i="22"/>
  <c r="Y473" i="22"/>
  <c r="X480" i="22"/>
  <c r="X479" i="22"/>
  <c r="X478" i="22"/>
  <c r="X477" i="22"/>
  <c r="X476" i="22"/>
  <c r="X475" i="22"/>
  <c r="X474" i="22"/>
  <c r="X473" i="22"/>
  <c r="Z463" i="22"/>
  <c r="Z462" i="22"/>
  <c r="Z461" i="22"/>
  <c r="Z460" i="22"/>
  <c r="Z459" i="22"/>
  <c r="Z458" i="22"/>
  <c r="Z457" i="22"/>
  <c r="Z456" i="22"/>
  <c r="Z455" i="22"/>
  <c r="Y463" i="22"/>
  <c r="Y462" i="22"/>
  <c r="Y461" i="22"/>
  <c r="Y460" i="22"/>
  <c r="Y459" i="22"/>
  <c r="Y458" i="22"/>
  <c r="Y457" i="22"/>
  <c r="Y456" i="22"/>
  <c r="Y455" i="22"/>
  <c r="X463" i="22"/>
  <c r="X462" i="22"/>
  <c r="X461" i="22"/>
  <c r="X460" i="22"/>
  <c r="X459" i="22"/>
  <c r="X458" i="22"/>
  <c r="X457" i="22"/>
  <c r="X456" i="22"/>
  <c r="X455" i="22"/>
  <c r="Z446" i="22"/>
  <c r="Z445" i="22"/>
  <c r="Z444" i="22"/>
  <c r="Z443" i="22"/>
  <c r="Z442" i="22"/>
  <c r="Z441" i="22"/>
  <c r="Y446" i="22"/>
  <c r="Y445" i="22"/>
  <c r="Y444" i="22"/>
  <c r="Y443" i="22"/>
  <c r="Y442" i="22"/>
  <c r="Y441" i="22"/>
  <c r="X446" i="22"/>
  <c r="X445" i="22"/>
  <c r="X444" i="22"/>
  <c r="X443" i="22"/>
  <c r="X442" i="22"/>
  <c r="X441" i="22"/>
  <c r="Z432" i="22"/>
  <c r="Z431" i="22"/>
  <c r="Z430" i="22"/>
  <c r="Z429" i="22"/>
  <c r="Z428" i="22"/>
  <c r="Z427" i="22"/>
  <c r="Y432" i="22"/>
  <c r="Y431" i="22"/>
  <c r="Y430" i="22"/>
  <c r="Y429" i="22"/>
  <c r="Y428" i="22"/>
  <c r="Y427" i="22"/>
  <c r="X432" i="22"/>
  <c r="X431" i="22"/>
  <c r="X430" i="22"/>
  <c r="X429" i="22"/>
  <c r="X428" i="22"/>
  <c r="X427" i="22"/>
  <c r="Z418" i="22"/>
  <c r="Z417" i="22"/>
  <c r="Z416" i="22"/>
  <c r="Z415" i="22"/>
  <c r="Z414" i="22"/>
  <c r="Z413" i="22"/>
  <c r="Y418" i="22"/>
  <c r="Y417" i="22"/>
  <c r="Y416" i="22"/>
  <c r="Y415" i="22"/>
  <c r="Y414" i="22"/>
  <c r="Y413" i="22"/>
  <c r="X418" i="22"/>
  <c r="X417" i="22"/>
  <c r="X416" i="22"/>
  <c r="X415" i="22"/>
  <c r="X414" i="22"/>
  <c r="X413" i="22"/>
  <c r="Z404" i="22"/>
  <c r="Z403" i="22"/>
  <c r="Z402" i="22"/>
  <c r="Y404" i="22"/>
  <c r="Y403" i="22"/>
  <c r="Y402" i="22"/>
  <c r="X404" i="22"/>
  <c r="X403" i="22"/>
  <c r="X402" i="22"/>
  <c r="Z391" i="22"/>
  <c r="Z390" i="22"/>
  <c r="Z389" i="22"/>
  <c r="Z388" i="22"/>
  <c r="Z387" i="22"/>
  <c r="Z386" i="22"/>
  <c r="Z385" i="22"/>
  <c r="Z384" i="22"/>
  <c r="Z383" i="22"/>
  <c r="Y391" i="22"/>
  <c r="Y390" i="22"/>
  <c r="Y389" i="22"/>
  <c r="Y388" i="22"/>
  <c r="Y387" i="22"/>
  <c r="Y386" i="22"/>
  <c r="Y385" i="22"/>
  <c r="Y384" i="22"/>
  <c r="Y383" i="22"/>
  <c r="X391" i="22"/>
  <c r="X390" i="22"/>
  <c r="X389" i="22"/>
  <c r="X388" i="22"/>
  <c r="X387" i="22"/>
  <c r="X386" i="22"/>
  <c r="X385" i="22"/>
  <c r="X384" i="22"/>
  <c r="X383" i="22"/>
  <c r="Z374" i="22"/>
  <c r="Z373" i="22"/>
  <c r="Z372" i="22"/>
  <c r="Z371" i="22"/>
  <c r="Y374" i="22"/>
  <c r="Y373" i="22"/>
  <c r="Y372" i="22"/>
  <c r="Y371" i="22"/>
  <c r="X374" i="22"/>
  <c r="X373" i="22"/>
  <c r="X372" i="22"/>
  <c r="X371" i="22"/>
  <c r="Z361" i="22"/>
  <c r="Z360" i="22"/>
  <c r="Z359" i="22"/>
  <c r="Z358" i="22"/>
  <c r="Z357" i="22"/>
  <c r="Z356" i="22"/>
  <c r="Z355" i="22"/>
  <c r="Y361" i="22"/>
  <c r="Y360" i="22"/>
  <c r="Y359" i="22"/>
  <c r="Y358" i="22"/>
  <c r="Y357" i="22"/>
  <c r="Y356" i="22"/>
  <c r="Y355" i="22"/>
  <c r="X361" i="22"/>
  <c r="X360" i="22"/>
  <c r="X359" i="22"/>
  <c r="X358" i="22"/>
  <c r="X357" i="22"/>
  <c r="X356" i="22"/>
  <c r="X355" i="22"/>
  <c r="Z346" i="22"/>
  <c r="Z345" i="22"/>
  <c r="Z344" i="22"/>
  <c r="Z343" i="22"/>
  <c r="Z342" i="22"/>
  <c r="Z341" i="22"/>
  <c r="Z340" i="22"/>
  <c r="Z339" i="22"/>
  <c r="Y346" i="22"/>
  <c r="Y345" i="22"/>
  <c r="Y344" i="22"/>
  <c r="Y343" i="22"/>
  <c r="Y342" i="22"/>
  <c r="Y341" i="22"/>
  <c r="Y340" i="22"/>
  <c r="Y339" i="22"/>
  <c r="X346" i="22"/>
  <c r="X345" i="22"/>
  <c r="X344" i="22"/>
  <c r="X343" i="22"/>
  <c r="X342" i="22"/>
  <c r="X341" i="22"/>
  <c r="X340" i="22"/>
  <c r="X339" i="22"/>
  <c r="Z330" i="22"/>
  <c r="Z329" i="22"/>
  <c r="Z328" i="22"/>
  <c r="Z327" i="22"/>
  <c r="Z326" i="22"/>
  <c r="Z325" i="22"/>
  <c r="Z324" i="22"/>
  <c r="Z323" i="22"/>
  <c r="Z322" i="22"/>
  <c r="Z321" i="22"/>
  <c r="Z320" i="22"/>
  <c r="Y330" i="22"/>
  <c r="Y329" i="22"/>
  <c r="Y328" i="22"/>
  <c r="Y327" i="22"/>
  <c r="Y326" i="22"/>
  <c r="Y325" i="22"/>
  <c r="Y324" i="22"/>
  <c r="Y323" i="22"/>
  <c r="Y322" i="22"/>
  <c r="Y321" i="22"/>
  <c r="Y320" i="22"/>
  <c r="X330" i="22"/>
  <c r="X329" i="22"/>
  <c r="X328" i="22"/>
  <c r="X327" i="22"/>
  <c r="X326" i="22"/>
  <c r="X325" i="22"/>
  <c r="X324" i="22"/>
  <c r="X323" i="22"/>
  <c r="X322" i="22"/>
  <c r="X321" i="22"/>
  <c r="X320" i="22"/>
  <c r="Z311" i="22"/>
  <c r="Z310" i="22"/>
  <c r="Z309" i="22"/>
  <c r="Z308" i="22"/>
  <c r="Z307" i="22"/>
  <c r="Z306" i="22"/>
  <c r="Z305" i="22"/>
  <c r="Z304" i="22"/>
  <c r="Z303" i="22"/>
  <c r="Z302" i="22"/>
  <c r="Z301" i="22"/>
  <c r="Y311" i="22"/>
  <c r="Y310" i="22"/>
  <c r="Y309" i="22"/>
  <c r="Y308" i="22"/>
  <c r="Y307" i="22"/>
  <c r="Y306" i="22"/>
  <c r="Y305" i="22"/>
  <c r="Y304" i="22"/>
  <c r="Y303" i="22"/>
  <c r="Y302" i="22"/>
  <c r="Y301" i="22"/>
  <c r="X311" i="22"/>
  <c r="X310" i="22"/>
  <c r="X309" i="22"/>
  <c r="X308" i="22"/>
  <c r="X307" i="22"/>
  <c r="X306" i="22"/>
  <c r="X305" i="22"/>
  <c r="X304" i="22"/>
  <c r="X303" i="22"/>
  <c r="X302" i="22"/>
  <c r="X301" i="22"/>
  <c r="Z290" i="22"/>
  <c r="Z289" i="22"/>
  <c r="Z288" i="22"/>
  <c r="Z287" i="22"/>
  <c r="Z286" i="22"/>
  <c r="Z285" i="22"/>
  <c r="Z284" i="22"/>
  <c r="Z283" i="22"/>
  <c r="Z282" i="22"/>
  <c r="Z281" i="22"/>
  <c r="Z280" i="22"/>
  <c r="Z279" i="22"/>
  <c r="Y290" i="22"/>
  <c r="Y289" i="22"/>
  <c r="Y288" i="22"/>
  <c r="Y287" i="22"/>
  <c r="Y286" i="22"/>
  <c r="Y285" i="22"/>
  <c r="Y284" i="22"/>
  <c r="Y283" i="22"/>
  <c r="Y282" i="22"/>
  <c r="Y281" i="22"/>
  <c r="Y280" i="22"/>
  <c r="Y279" i="22"/>
  <c r="X290" i="22"/>
  <c r="X289" i="22"/>
  <c r="X288" i="22"/>
  <c r="X287" i="22"/>
  <c r="X286" i="22"/>
  <c r="X285" i="22"/>
  <c r="X284" i="22"/>
  <c r="X283" i="22"/>
  <c r="X282" i="22"/>
  <c r="X281" i="22"/>
  <c r="X280" i="22"/>
  <c r="X279" i="22"/>
  <c r="Z270" i="22"/>
  <c r="Z269" i="22"/>
  <c r="Z268" i="22"/>
  <c r="Z267" i="22"/>
  <c r="Z266" i="22"/>
  <c r="Z265" i="22"/>
  <c r="Z264" i="22"/>
  <c r="Z263" i="22"/>
  <c r="Z262" i="22"/>
  <c r="Z261" i="22"/>
  <c r="Z260" i="22"/>
  <c r="Y270" i="22"/>
  <c r="Y269" i="22"/>
  <c r="Y268" i="22"/>
  <c r="Y267" i="22"/>
  <c r="Y266" i="22"/>
  <c r="Y265" i="22"/>
  <c r="Y264" i="22"/>
  <c r="Y263" i="22"/>
  <c r="Y262" i="22"/>
  <c r="Y261" i="22"/>
  <c r="Y260" i="22"/>
  <c r="X270" i="22"/>
  <c r="X269" i="22"/>
  <c r="X268" i="22"/>
  <c r="X267" i="22"/>
  <c r="X266" i="22"/>
  <c r="X265" i="22"/>
  <c r="X264" i="22"/>
  <c r="X263" i="22"/>
  <c r="X262" i="22"/>
  <c r="X261" i="22"/>
  <c r="X260" i="22"/>
  <c r="Z250" i="22"/>
  <c r="Z249" i="22"/>
  <c r="Z248" i="22"/>
  <c r="Z247" i="22"/>
  <c r="Z246" i="22"/>
  <c r="Z245" i="22"/>
  <c r="Z244" i="22"/>
  <c r="Z243" i="22"/>
  <c r="Z242" i="22"/>
  <c r="Z241" i="22"/>
  <c r="Z240" i="22"/>
  <c r="Y250" i="22"/>
  <c r="Y249" i="22"/>
  <c r="Y248" i="22"/>
  <c r="Y247" i="22"/>
  <c r="Y246" i="22"/>
  <c r="Y245" i="22"/>
  <c r="Y244" i="22"/>
  <c r="Y243" i="22"/>
  <c r="Y242" i="22"/>
  <c r="Y241" i="22"/>
  <c r="Y240" i="22"/>
  <c r="X250" i="22"/>
  <c r="X249" i="22"/>
  <c r="X248" i="22"/>
  <c r="X247" i="22"/>
  <c r="X246" i="22"/>
  <c r="X245" i="22"/>
  <c r="X244" i="22"/>
  <c r="X243" i="22"/>
  <c r="X242" i="22"/>
  <c r="X241" i="22"/>
  <c r="X240" i="22"/>
  <c r="Z231" i="22"/>
  <c r="Z230" i="22"/>
  <c r="Z229" i="22"/>
  <c r="Z228" i="22"/>
  <c r="Z227" i="22"/>
  <c r="Z226" i="22"/>
  <c r="Z225" i="22"/>
  <c r="Y231" i="22"/>
  <c r="Y230" i="22"/>
  <c r="Y229" i="22"/>
  <c r="Y228" i="22"/>
  <c r="Y227" i="22"/>
  <c r="Y226" i="22"/>
  <c r="Y225" i="22"/>
  <c r="X231" i="22"/>
  <c r="X230" i="22"/>
  <c r="X229" i="22"/>
  <c r="X228" i="22"/>
  <c r="X227" i="22"/>
  <c r="X226" i="22"/>
  <c r="X225" i="22"/>
  <c r="Z216" i="22"/>
  <c r="Z215" i="22"/>
  <c r="Z214" i="22"/>
  <c r="Z213" i="22"/>
  <c r="Z212" i="22"/>
  <c r="Z211" i="22"/>
  <c r="Z210" i="22"/>
  <c r="Z209" i="22"/>
  <c r="Z208" i="22"/>
  <c r="Z207" i="22"/>
  <c r="Z206" i="22"/>
  <c r="Z205" i="22"/>
  <c r="Z204" i="22"/>
  <c r="Z203" i="22"/>
  <c r="Z202" i="22"/>
  <c r="Z201" i="22"/>
  <c r="Y216" i="22"/>
  <c r="Y215" i="22"/>
  <c r="Y214" i="22"/>
  <c r="Y213" i="22"/>
  <c r="Y212" i="22"/>
  <c r="Y211" i="22"/>
  <c r="Y210" i="22"/>
  <c r="Y209" i="22"/>
  <c r="Y208" i="22"/>
  <c r="Y207" i="22"/>
  <c r="Y206" i="22"/>
  <c r="Y205" i="22"/>
  <c r="Y204" i="22"/>
  <c r="Y203" i="22"/>
  <c r="Y202" i="22"/>
  <c r="Y201" i="22"/>
  <c r="X216" i="22"/>
  <c r="X215" i="22"/>
  <c r="X214" i="22"/>
  <c r="X213" i="22"/>
  <c r="X212" i="22"/>
  <c r="X211" i="22"/>
  <c r="X210" i="22"/>
  <c r="X209" i="22"/>
  <c r="X208" i="22"/>
  <c r="X207" i="22"/>
  <c r="X206" i="22"/>
  <c r="X205" i="22"/>
  <c r="X204" i="22"/>
  <c r="X203" i="22"/>
  <c r="X202" i="22"/>
  <c r="X201" i="22"/>
  <c r="Z192" i="22"/>
  <c r="Z191" i="22"/>
  <c r="Z190" i="22"/>
  <c r="Z189" i="22"/>
  <c r="Z188" i="22"/>
  <c r="Z187" i="22"/>
  <c r="Z186" i="22"/>
  <c r="Z185" i="22"/>
  <c r="Z184" i="22"/>
  <c r="Z183" i="22"/>
  <c r="Z182" i="22"/>
  <c r="Z181" i="22"/>
  <c r="Z180" i="22"/>
  <c r="Y192" i="22"/>
  <c r="Y191" i="22"/>
  <c r="Y190" i="22"/>
  <c r="Y189" i="22"/>
  <c r="Y188" i="22"/>
  <c r="Y187" i="22"/>
  <c r="Y186" i="22"/>
  <c r="Y185" i="22"/>
  <c r="Y184" i="22"/>
  <c r="Y183" i="22"/>
  <c r="Y182" i="22"/>
  <c r="Y181" i="22"/>
  <c r="Y180" i="22"/>
  <c r="X192" i="22"/>
  <c r="X191" i="22"/>
  <c r="X190" i="22"/>
  <c r="X189" i="22"/>
  <c r="X188" i="22"/>
  <c r="X187" i="22"/>
  <c r="X186" i="22"/>
  <c r="X185" i="22"/>
  <c r="X184" i="22"/>
  <c r="X183" i="22"/>
  <c r="X182" i="22"/>
  <c r="X181" i="22"/>
  <c r="X180" i="22"/>
  <c r="Z171" i="22"/>
  <c r="Z170" i="22"/>
  <c r="Z169" i="22"/>
  <c r="Z168" i="22"/>
  <c r="Z167" i="22"/>
  <c r="Z166" i="22"/>
  <c r="Z165" i="22"/>
  <c r="Z164" i="22"/>
  <c r="Z163" i="22"/>
  <c r="Z162" i="22"/>
  <c r="Y171" i="22"/>
  <c r="Y170" i="22"/>
  <c r="Y169" i="22"/>
  <c r="Y168" i="22"/>
  <c r="Y167" i="22"/>
  <c r="Y166" i="22"/>
  <c r="Y165" i="22"/>
  <c r="Y164" i="22"/>
  <c r="Y163" i="22"/>
  <c r="Y162" i="22"/>
  <c r="X171" i="22"/>
  <c r="X170" i="22"/>
  <c r="X169" i="22"/>
  <c r="X168" i="22"/>
  <c r="X167" i="22"/>
  <c r="X166" i="22"/>
  <c r="X165" i="22"/>
  <c r="X164" i="22"/>
  <c r="X163" i="22"/>
  <c r="X162" i="22"/>
  <c r="Z153" i="22"/>
  <c r="Z152" i="22"/>
  <c r="Z151" i="22"/>
  <c r="Z150" i="22"/>
  <c r="Z149" i="22"/>
  <c r="Z148" i="22"/>
  <c r="Z147" i="22"/>
  <c r="Z146" i="22"/>
  <c r="Z145" i="22"/>
  <c r="Z144" i="22"/>
  <c r="Z143" i="22"/>
  <c r="Z142" i="22"/>
  <c r="Z141" i="22"/>
  <c r="Z140" i="22"/>
  <c r="Z139" i="22"/>
  <c r="Z138" i="22"/>
  <c r="Z137" i="22"/>
  <c r="Z136" i="22"/>
  <c r="Z135" i="22"/>
  <c r="Z134" i="22"/>
  <c r="Y153" i="22"/>
  <c r="Y152" i="22"/>
  <c r="Y151" i="22"/>
  <c r="Y150" i="22"/>
  <c r="Y149" i="22"/>
  <c r="Y148" i="22"/>
  <c r="Y147" i="22"/>
  <c r="Y146" i="22"/>
  <c r="Y145" i="22"/>
  <c r="Y144" i="22"/>
  <c r="Y143" i="22"/>
  <c r="Y142" i="22"/>
  <c r="Y141" i="22"/>
  <c r="Y140" i="22"/>
  <c r="Y139" i="22"/>
  <c r="Y138" i="22"/>
  <c r="Y137" i="22"/>
  <c r="Y136" i="22"/>
  <c r="Y135" i="22"/>
  <c r="Y134" i="22"/>
  <c r="X153" i="22"/>
  <c r="X152" i="22"/>
  <c r="X151" i="22"/>
  <c r="X150" i="22"/>
  <c r="X149" i="22"/>
  <c r="X148" i="22"/>
  <c r="X147" i="22"/>
  <c r="X146" i="22"/>
  <c r="X145" i="22"/>
  <c r="X144" i="22"/>
  <c r="X143" i="22"/>
  <c r="X142" i="22"/>
  <c r="X141" i="22"/>
  <c r="X140" i="22"/>
  <c r="X139" i="22"/>
  <c r="X138" i="22"/>
  <c r="X137" i="22"/>
  <c r="X136" i="22"/>
  <c r="X135" i="22"/>
  <c r="X134" i="22"/>
  <c r="Z125" i="22"/>
  <c r="Z124" i="22"/>
  <c r="Z123" i="22"/>
  <c r="Z122" i="22"/>
  <c r="Z121" i="22"/>
  <c r="Z120" i="22"/>
  <c r="Z119" i="22"/>
  <c r="Z118" i="22"/>
  <c r="Z117" i="22"/>
  <c r="Z116" i="22"/>
  <c r="Z115" i="22"/>
  <c r="Z114" i="22"/>
  <c r="Y125" i="22"/>
  <c r="Y124" i="22"/>
  <c r="Y123" i="22"/>
  <c r="Y122" i="22"/>
  <c r="Y121" i="22"/>
  <c r="Y120" i="22"/>
  <c r="Y119" i="22"/>
  <c r="Y118" i="22"/>
  <c r="Y117" i="22"/>
  <c r="Y116" i="22"/>
  <c r="Y115" i="22"/>
  <c r="Y114" i="22"/>
  <c r="X125" i="22"/>
  <c r="X124" i="22"/>
  <c r="X123" i="22"/>
  <c r="X122" i="22"/>
  <c r="X121" i="22"/>
  <c r="X120" i="22"/>
  <c r="X119" i="22"/>
  <c r="X118" i="22"/>
  <c r="X117" i="22"/>
  <c r="X116" i="22"/>
  <c r="X115" i="22"/>
  <c r="X114" i="22"/>
  <c r="Z105" i="22"/>
  <c r="Z104" i="22"/>
  <c r="Z103" i="22"/>
  <c r="Z102" i="22"/>
  <c r="Z101" i="22"/>
  <c r="Z100" i="22"/>
  <c r="Z99" i="22"/>
  <c r="Z98" i="22"/>
  <c r="Y105" i="22"/>
  <c r="Y104" i="22"/>
  <c r="Y103" i="22"/>
  <c r="Y102" i="22"/>
  <c r="Y101" i="22"/>
  <c r="Y100" i="22"/>
  <c r="Y99" i="22"/>
  <c r="Y98" i="22"/>
  <c r="X105" i="22"/>
  <c r="X104" i="22"/>
  <c r="X103" i="22"/>
  <c r="X102" i="22"/>
  <c r="X101" i="22"/>
  <c r="X100" i="22"/>
  <c r="X99" i="22"/>
  <c r="X98" i="22"/>
  <c r="Z89" i="22"/>
  <c r="Z88" i="22"/>
  <c r="Z87" i="22"/>
  <c r="Z86" i="22"/>
  <c r="Z85" i="22"/>
  <c r="Z84" i="22"/>
  <c r="Z83" i="22"/>
  <c r="Y89" i="22"/>
  <c r="Y88" i="22"/>
  <c r="Y87" i="22"/>
  <c r="Y86" i="22"/>
  <c r="Y85" i="22"/>
  <c r="Y84" i="22"/>
  <c r="Y83" i="22"/>
  <c r="X89" i="22"/>
  <c r="X88" i="22"/>
  <c r="X87" i="22"/>
  <c r="X86" i="22"/>
  <c r="X85" i="22"/>
  <c r="X84" i="22"/>
  <c r="X83" i="22"/>
  <c r="Z74" i="22"/>
  <c r="Z73" i="22"/>
  <c r="Z72" i="22"/>
  <c r="Z71" i="22"/>
  <c r="Z70" i="22"/>
  <c r="Z69" i="22"/>
  <c r="Z68" i="22"/>
  <c r="Z67" i="22"/>
  <c r="Z66" i="22"/>
  <c r="Z65" i="22"/>
  <c r="Z64" i="22"/>
  <c r="Z63" i="22"/>
  <c r="Z62" i="22"/>
  <c r="Z61" i="22"/>
  <c r="Z60" i="22"/>
  <c r="Z59" i="22"/>
  <c r="Z58" i="22"/>
  <c r="Z57" i="22"/>
  <c r="Z56" i="22"/>
  <c r="Y74" i="22"/>
  <c r="Y73" i="22"/>
  <c r="Y72" i="22"/>
  <c r="Y71" i="22"/>
  <c r="Y70" i="22"/>
  <c r="Y69" i="22"/>
  <c r="Y68" i="22"/>
  <c r="Y67" i="22"/>
  <c r="Y66" i="22"/>
  <c r="Y65" i="22"/>
  <c r="Y64" i="22"/>
  <c r="Y63" i="22"/>
  <c r="Y62" i="22"/>
  <c r="Y61" i="22"/>
  <c r="Y60" i="22"/>
  <c r="Y59" i="22"/>
  <c r="Y58" i="22"/>
  <c r="Y57" i="22"/>
  <c r="Y56" i="22"/>
  <c r="X74" i="22"/>
  <c r="X73" i="22"/>
  <c r="X72" i="22"/>
  <c r="X71" i="22"/>
  <c r="X70" i="22"/>
  <c r="X69" i="22"/>
  <c r="X68" i="22"/>
  <c r="X67" i="22"/>
  <c r="X66" i="22"/>
  <c r="X65" i="22"/>
  <c r="X64" i="22"/>
  <c r="X63" i="22"/>
  <c r="X62" i="22"/>
  <c r="X61" i="22"/>
  <c r="X60" i="22"/>
  <c r="X59" i="22"/>
  <c r="X58" i="22"/>
  <c r="X57" i="22"/>
  <c r="X56" i="22"/>
  <c r="Z47" i="22"/>
  <c r="Z46" i="22"/>
  <c r="Z45" i="22"/>
  <c r="Z44" i="22"/>
  <c r="Z43" i="22"/>
  <c r="Z42" i="22"/>
  <c r="Z41" i="22"/>
  <c r="Z40" i="22"/>
  <c r="Z39" i="22"/>
  <c r="Z38" i="22"/>
  <c r="Z37" i="22"/>
  <c r="Z36" i="22"/>
  <c r="Z35" i="22"/>
  <c r="Z34" i="22"/>
  <c r="Z33" i="22"/>
  <c r="Z32" i="22"/>
  <c r="Z31" i="22"/>
  <c r="Z30" i="22"/>
  <c r="Z29" i="22"/>
  <c r="Y47" i="22"/>
  <c r="Y46" i="22"/>
  <c r="Y45" i="22"/>
  <c r="Y44" i="22"/>
  <c r="Y43" i="22"/>
  <c r="Y42" i="22"/>
  <c r="Y41" i="22"/>
  <c r="Y40" i="22"/>
  <c r="Y39" i="22"/>
  <c r="Y38" i="22"/>
  <c r="Y37" i="22"/>
  <c r="Y36" i="22"/>
  <c r="Y35" i="22"/>
  <c r="Y34" i="22"/>
  <c r="Y33" i="22"/>
  <c r="Y32" i="22"/>
  <c r="Y31" i="22"/>
  <c r="Y30" i="22"/>
  <c r="Y29" i="22"/>
  <c r="X47" i="22"/>
  <c r="X46" i="22"/>
  <c r="X45" i="22"/>
  <c r="X44" i="22"/>
  <c r="X43" i="22"/>
  <c r="X42" i="22"/>
  <c r="X41" i="22"/>
  <c r="X40" i="22"/>
  <c r="X39" i="22"/>
  <c r="X38" i="22"/>
  <c r="X37" i="22"/>
  <c r="X36" i="22"/>
  <c r="X35" i="22"/>
  <c r="X34" i="22"/>
  <c r="X33" i="22"/>
  <c r="X32" i="22"/>
  <c r="X31" i="22"/>
  <c r="X30" i="22"/>
  <c r="X29" i="22"/>
  <c r="Z20" i="22" l="1"/>
  <c r="Z19" i="22"/>
  <c r="Z18" i="22"/>
  <c r="Z17" i="22"/>
  <c r="Z16" i="22"/>
  <c r="Z15" i="22"/>
  <c r="Z14" i="22"/>
  <c r="Y20" i="22"/>
  <c r="Y19" i="22"/>
  <c r="Y18" i="22"/>
  <c r="Y17" i="22"/>
  <c r="Y16" i="22"/>
  <c r="Y15" i="22"/>
  <c r="X20" i="22"/>
  <c r="X19" i="22"/>
  <c r="X18" i="22"/>
  <c r="X17" i="22"/>
  <c r="X16" i="22"/>
  <c r="X15" i="22"/>
  <c r="X14" i="22"/>
  <c r="I554" i="22"/>
  <c r="AL554" i="22" s="1"/>
  <c r="H554" i="22"/>
  <c r="C21" i="4"/>
  <c r="N104" i="13" l="1"/>
  <c r="Y14" i="22"/>
  <c r="J25" i="13"/>
  <c r="Q33" i="13"/>
  <c r="Q168" i="13"/>
  <c r="K114" i="13"/>
  <c r="Q169" i="13"/>
  <c r="O70" i="13"/>
  <c r="O55" i="13"/>
  <c r="O241" i="13"/>
  <c r="O132" i="13"/>
  <c r="S251" i="13"/>
  <c r="K131" i="13"/>
  <c r="S76" i="13"/>
  <c r="K155" i="13"/>
  <c r="I34" i="13"/>
  <c r="K145" i="13"/>
  <c r="K147" i="13"/>
  <c r="K96" i="13"/>
  <c r="K139" i="13"/>
  <c r="I111" i="13"/>
  <c r="O37" i="13"/>
  <c r="K144" i="13"/>
  <c r="O223" i="13"/>
  <c r="O26" i="13"/>
  <c r="I93" i="13"/>
  <c r="O53" i="13"/>
  <c r="S92" i="13"/>
  <c r="S16" i="13"/>
  <c r="O224" i="13"/>
  <c r="O207" i="13"/>
  <c r="K218" i="13"/>
  <c r="M209" i="13"/>
  <c r="O13" i="13"/>
  <c r="K161" i="13"/>
  <c r="K60" i="13"/>
  <c r="O147" i="13"/>
  <c r="K63" i="13"/>
  <c r="O217" i="13"/>
  <c r="O98" i="13"/>
  <c r="M109" i="13"/>
  <c r="K47" i="13"/>
  <c r="O25" i="13"/>
  <c r="I196" i="13"/>
  <c r="O206" i="13"/>
  <c r="O72" i="13"/>
  <c r="I212" i="13"/>
  <c r="O158" i="13"/>
  <c r="O56" i="13"/>
  <c r="M248" i="13"/>
  <c r="O71" i="13"/>
  <c r="J237" i="13"/>
  <c r="O257" i="13"/>
  <c r="O29" i="13"/>
  <c r="J73" i="13"/>
  <c r="O110" i="13"/>
  <c r="Q49" i="13"/>
  <c r="M4" i="13"/>
  <c r="Q184" i="13"/>
  <c r="O209" i="13"/>
  <c r="K81" i="13"/>
  <c r="O192" i="13"/>
  <c r="K32" i="13"/>
  <c r="O175" i="13"/>
  <c r="K66" i="13"/>
  <c r="O94" i="13"/>
  <c r="S157" i="13"/>
  <c r="K157" i="13"/>
  <c r="O204" i="13"/>
  <c r="S171" i="13"/>
  <c r="K107" i="13"/>
  <c r="K186" i="13"/>
  <c r="K249" i="13"/>
  <c r="O24" i="13"/>
  <c r="O23" i="13"/>
  <c r="K86" i="13"/>
  <c r="K69" i="13"/>
  <c r="K148" i="13"/>
  <c r="K51" i="13"/>
  <c r="I61" i="13"/>
  <c r="Q65" i="13"/>
  <c r="M116" i="13"/>
  <c r="Q200" i="13"/>
  <c r="J9" i="13"/>
  <c r="O193" i="13"/>
  <c r="K33" i="13"/>
  <c r="O176" i="13"/>
  <c r="K16" i="13"/>
  <c r="O159" i="13"/>
  <c r="S254" i="13"/>
  <c r="O78" i="13"/>
  <c r="S141" i="13"/>
  <c r="K141" i="13"/>
  <c r="O188" i="13"/>
  <c r="S155" i="13"/>
  <c r="O194" i="13"/>
  <c r="K170" i="13"/>
  <c r="K233" i="13"/>
  <c r="O8" i="13"/>
  <c r="K87" i="13"/>
  <c r="K70" i="13"/>
  <c r="K53" i="13"/>
  <c r="K132" i="13"/>
  <c r="I255" i="13"/>
  <c r="U143" i="13"/>
  <c r="I176" i="13"/>
  <c r="U145" i="13"/>
  <c r="I101" i="13"/>
  <c r="J65" i="13"/>
  <c r="M237" i="13"/>
  <c r="U238" i="13"/>
  <c r="I4" i="13"/>
  <c r="I69" i="13"/>
  <c r="K48" i="13"/>
  <c r="S60" i="13"/>
  <c r="O9" i="13"/>
  <c r="K164" i="13"/>
  <c r="O160" i="13"/>
  <c r="O14" i="13"/>
  <c r="S218" i="13"/>
  <c r="K72" i="13"/>
  <c r="K116" i="13"/>
  <c r="I127" i="13"/>
  <c r="U62" i="13"/>
  <c r="I192" i="13"/>
  <c r="U161" i="13"/>
  <c r="M21" i="13"/>
  <c r="U89" i="13"/>
  <c r="R158" i="13"/>
  <c r="S225" i="13"/>
  <c r="O161" i="13"/>
  <c r="K242" i="13"/>
  <c r="O144" i="13"/>
  <c r="S223" i="13"/>
  <c r="O63" i="13"/>
  <c r="S222" i="13"/>
  <c r="K254" i="13"/>
  <c r="S61" i="13"/>
  <c r="K61" i="13"/>
  <c r="O108" i="13"/>
  <c r="S123" i="13"/>
  <c r="S202" i="13"/>
  <c r="K26" i="13"/>
  <c r="K25" i="13"/>
  <c r="K56" i="13"/>
  <c r="K55" i="13"/>
  <c r="K38" i="13"/>
  <c r="K21" i="13"/>
  <c r="S227" i="13"/>
  <c r="I103" i="13"/>
  <c r="Q237" i="13"/>
  <c r="I208" i="13"/>
  <c r="U209" i="13"/>
  <c r="M37" i="13"/>
  <c r="U105" i="13"/>
  <c r="R174" i="13"/>
  <c r="O191" i="13"/>
  <c r="S235" i="13"/>
  <c r="O40" i="13"/>
  <c r="K67" i="13"/>
  <c r="O177" i="13"/>
  <c r="O111" i="13"/>
  <c r="O124" i="13"/>
  <c r="K217" i="13"/>
  <c r="S224" i="13"/>
  <c r="S206" i="13"/>
  <c r="S45" i="13"/>
  <c r="K45" i="13"/>
  <c r="O92" i="13"/>
  <c r="S107" i="13"/>
  <c r="S186" i="13"/>
  <c r="O82" i="13"/>
  <c r="K9" i="13"/>
  <c r="K8" i="13"/>
  <c r="K39" i="13"/>
  <c r="K22" i="13"/>
  <c r="S212" i="13"/>
  <c r="S211" i="13"/>
  <c r="I85" i="13"/>
  <c r="Q62" i="13"/>
  <c r="I240" i="13"/>
  <c r="I130" i="13"/>
  <c r="M53" i="13"/>
  <c r="U121" i="13"/>
  <c r="R254" i="13"/>
  <c r="S196" i="13"/>
  <c r="U61" i="13"/>
  <c r="M210" i="13"/>
  <c r="U186" i="13"/>
  <c r="N199" i="13"/>
  <c r="O54" i="13"/>
  <c r="K180" i="13"/>
  <c r="K129" i="13"/>
  <c r="K31" i="13"/>
  <c r="K123" i="13"/>
  <c r="O38" i="13"/>
  <c r="I77" i="13"/>
  <c r="K17" i="13"/>
  <c r="S238" i="13"/>
  <c r="S139" i="13"/>
  <c r="K37" i="13"/>
  <c r="O145" i="13"/>
  <c r="O47" i="13"/>
  <c r="S193" i="13"/>
  <c r="S191" i="13"/>
  <c r="K222" i="13"/>
  <c r="O76" i="13"/>
  <c r="S170" i="13"/>
  <c r="S130" i="13"/>
  <c r="S195" i="13"/>
  <c r="Q32" i="13"/>
  <c r="O81" i="13"/>
  <c r="O32" i="13"/>
  <c r="S175" i="13"/>
  <c r="K239" i="13"/>
  <c r="S110" i="13"/>
  <c r="K206" i="13"/>
  <c r="S13" i="13"/>
  <c r="K13" i="13"/>
  <c r="O60" i="13"/>
  <c r="O171" i="13"/>
  <c r="S154" i="13"/>
  <c r="S249" i="13"/>
  <c r="O66" i="13"/>
  <c r="O178" i="13"/>
  <c r="S102" i="13"/>
  <c r="S101" i="13"/>
  <c r="S180" i="13"/>
  <c r="S179" i="13"/>
  <c r="I126" i="13"/>
  <c r="Q223" i="13"/>
  <c r="Q48" i="13"/>
  <c r="M226" i="13"/>
  <c r="M134" i="13"/>
  <c r="M59" i="13"/>
  <c r="N24" i="13"/>
  <c r="O208" i="13"/>
  <c r="S253" i="13"/>
  <c r="K202" i="13"/>
  <c r="O39" i="13"/>
  <c r="K85" i="13"/>
  <c r="S241" i="13"/>
  <c r="S239" i="13"/>
  <c r="S125" i="13"/>
  <c r="K154" i="13"/>
  <c r="K54" i="13"/>
  <c r="S209" i="13"/>
  <c r="O96" i="13"/>
  <c r="K238" i="13"/>
  <c r="O129" i="13"/>
  <c r="O48" i="13"/>
  <c r="S158" i="13"/>
  <c r="S29" i="13"/>
  <c r="O235" i="13"/>
  <c r="K130" i="13"/>
  <c r="S98" i="13"/>
  <c r="S117" i="13"/>
  <c r="I173" i="13"/>
  <c r="I214" i="13"/>
  <c r="S177" i="13"/>
  <c r="S192" i="13"/>
  <c r="S161" i="13"/>
  <c r="O33" i="13"/>
  <c r="S176" i="13"/>
  <c r="O16" i="13"/>
  <c r="S159" i="13"/>
  <c r="K223" i="13"/>
  <c r="S94" i="13"/>
  <c r="K158" i="13"/>
  <c r="O253" i="13"/>
  <c r="K40" i="13"/>
  <c r="K204" i="13"/>
  <c r="O155" i="13"/>
  <c r="S26" i="13"/>
  <c r="S233" i="13"/>
  <c r="K82" i="13"/>
  <c r="S87" i="13"/>
  <c r="S86" i="13"/>
  <c r="S85" i="13"/>
  <c r="S164" i="13"/>
  <c r="S163" i="13"/>
  <c r="I102" i="13"/>
  <c r="Q142" i="13"/>
  <c r="Q64" i="13"/>
  <c r="M242" i="13"/>
  <c r="M150" i="13"/>
  <c r="M75" i="13"/>
  <c r="K253" i="13"/>
  <c r="K125" i="13"/>
  <c r="K71" i="13"/>
  <c r="R221" i="13"/>
  <c r="J176" i="13"/>
  <c r="V86" i="13"/>
  <c r="R92" i="13"/>
  <c r="N82" i="13"/>
  <c r="V133" i="13"/>
  <c r="R139" i="13"/>
  <c r="N145" i="13"/>
  <c r="V212" i="13"/>
  <c r="R218" i="13"/>
  <c r="N224" i="13"/>
  <c r="J214" i="13"/>
  <c r="V19" i="13"/>
  <c r="R25" i="13"/>
  <c r="N31" i="13"/>
  <c r="V98" i="13"/>
  <c r="R104" i="13"/>
  <c r="N110" i="13"/>
  <c r="V161" i="13"/>
  <c r="R151" i="13"/>
  <c r="N157" i="13"/>
  <c r="V160" i="13"/>
  <c r="R150" i="13"/>
  <c r="N156" i="13"/>
  <c r="V159" i="13"/>
  <c r="R149" i="13"/>
  <c r="N155" i="13"/>
  <c r="V142" i="13"/>
  <c r="R132" i="13"/>
  <c r="N138" i="13"/>
  <c r="V141" i="13"/>
  <c r="R131" i="13"/>
  <c r="N137" i="13"/>
  <c r="V124" i="13"/>
  <c r="R114" i="13"/>
  <c r="N120" i="13"/>
  <c r="V155" i="13"/>
  <c r="R161" i="13"/>
  <c r="N151" i="13"/>
  <c r="V170" i="13"/>
  <c r="R176" i="13"/>
  <c r="N166" i="13"/>
  <c r="V249" i="13"/>
  <c r="R255" i="13"/>
  <c r="N245" i="13"/>
  <c r="J251" i="13"/>
  <c r="V8" i="13"/>
  <c r="R14" i="13"/>
  <c r="N4" i="13"/>
  <c r="J255" i="13"/>
  <c r="J200" i="13"/>
  <c r="J115" i="13"/>
  <c r="J4" i="13"/>
  <c r="V199" i="13"/>
  <c r="J203" i="13"/>
  <c r="J135" i="13"/>
  <c r="J88" i="13"/>
  <c r="J57" i="13"/>
  <c r="J8" i="13"/>
  <c r="N3" i="13"/>
  <c r="J171" i="13"/>
  <c r="J124" i="13"/>
  <c r="J45" i="13"/>
  <c r="J30" i="13"/>
  <c r="V119" i="13"/>
  <c r="J195" i="13"/>
  <c r="V70" i="13"/>
  <c r="R76" i="13"/>
  <c r="N66" i="13"/>
  <c r="V117" i="13"/>
  <c r="R123" i="13"/>
  <c r="N129" i="13"/>
  <c r="V196" i="13"/>
  <c r="R202" i="13"/>
  <c r="N208" i="13"/>
  <c r="J198" i="13"/>
  <c r="J14" i="13"/>
  <c r="J158" i="13"/>
  <c r="J126" i="13"/>
  <c r="J221" i="13"/>
  <c r="V54" i="13"/>
  <c r="R60" i="13"/>
  <c r="N50" i="13"/>
  <c r="V101" i="13"/>
  <c r="R107" i="13"/>
  <c r="N113" i="13"/>
  <c r="V180" i="13"/>
  <c r="R186" i="13"/>
  <c r="N192" i="13"/>
  <c r="V243" i="13"/>
  <c r="R249" i="13"/>
  <c r="N255" i="13"/>
  <c r="J245" i="13"/>
  <c r="V66" i="13"/>
  <c r="R72" i="13"/>
  <c r="N78" i="13"/>
  <c r="V129" i="13"/>
  <c r="R119" i="13"/>
  <c r="N125" i="13"/>
  <c r="V128" i="13"/>
  <c r="R118" i="13"/>
  <c r="N124" i="13"/>
  <c r="V127" i="13"/>
  <c r="R117" i="13"/>
  <c r="N123" i="13"/>
  <c r="V110" i="13"/>
  <c r="R100" i="13"/>
  <c r="N106" i="13"/>
  <c r="V109" i="13"/>
  <c r="R99" i="13"/>
  <c r="N105" i="13"/>
  <c r="V92" i="13"/>
  <c r="R82" i="13"/>
  <c r="N88" i="13"/>
  <c r="V123" i="13"/>
  <c r="R129" i="13"/>
  <c r="N119" i="13"/>
  <c r="V138" i="13"/>
  <c r="R144" i="13"/>
  <c r="N134" i="13"/>
  <c r="V217" i="13"/>
  <c r="R223" i="13"/>
  <c r="N213" i="13"/>
  <c r="V232" i="13"/>
  <c r="R238" i="13"/>
  <c r="N228" i="13"/>
  <c r="J110" i="13"/>
  <c r="R253" i="13"/>
  <c r="J256" i="13"/>
  <c r="J147" i="13"/>
  <c r="J36" i="13"/>
  <c r="J242" i="13"/>
  <c r="N147" i="13"/>
  <c r="J167" i="13"/>
  <c r="J120" i="13"/>
  <c r="J89" i="13"/>
  <c r="J10" i="13"/>
  <c r="R141" i="13"/>
  <c r="J210" i="13"/>
  <c r="J156" i="13"/>
  <c r="J77" i="13"/>
  <c r="J15" i="13"/>
  <c r="N35" i="13"/>
  <c r="J249" i="13"/>
  <c r="V38" i="13"/>
  <c r="R44" i="13"/>
  <c r="N34" i="13"/>
  <c r="V85" i="13"/>
  <c r="R91" i="13"/>
  <c r="N97" i="13"/>
  <c r="V164" i="13"/>
  <c r="R170" i="13"/>
  <c r="N176" i="13"/>
  <c r="V227" i="13"/>
  <c r="R233" i="13"/>
  <c r="N239" i="13"/>
  <c r="J229" i="13"/>
  <c r="V50" i="13"/>
  <c r="R56" i="13"/>
  <c r="N62" i="13"/>
  <c r="V113" i="13"/>
  <c r="R103" i="13"/>
  <c r="N109" i="13"/>
  <c r="V112" i="13"/>
  <c r="R102" i="13"/>
  <c r="N108" i="13"/>
  <c r="V111" i="13"/>
  <c r="R101" i="13"/>
  <c r="N107" i="13"/>
  <c r="V94" i="13"/>
  <c r="R84" i="13"/>
  <c r="N90" i="13"/>
  <c r="V93" i="13"/>
  <c r="R83" i="13"/>
  <c r="N89" i="13"/>
  <c r="V76" i="13"/>
  <c r="R66" i="13"/>
  <c r="N72" i="13"/>
  <c r="V107" i="13"/>
  <c r="R113" i="13"/>
  <c r="N103" i="13"/>
  <c r="V122" i="13"/>
  <c r="R128" i="13"/>
  <c r="N118" i="13"/>
  <c r="V201" i="13"/>
  <c r="R207" i="13"/>
  <c r="N197" i="13"/>
  <c r="V216" i="13"/>
  <c r="R222" i="13"/>
  <c r="N212" i="13"/>
  <c r="J218" i="13"/>
  <c r="V151" i="13"/>
  <c r="N99" i="13"/>
  <c r="J163" i="13"/>
  <c r="J52" i="13"/>
  <c r="J2" i="13"/>
  <c r="R61" i="13"/>
  <c r="J185" i="13"/>
  <c r="J136" i="13"/>
  <c r="J105" i="13"/>
  <c r="J26" i="13"/>
  <c r="V39" i="13"/>
  <c r="J239" i="13"/>
  <c r="J172" i="13"/>
  <c r="J93" i="13"/>
  <c r="J47" i="13"/>
  <c r="J31" i="13"/>
  <c r="N67" i="13"/>
  <c r="V22" i="13"/>
  <c r="R28" i="13"/>
  <c r="N18" i="13"/>
  <c r="V69" i="13"/>
  <c r="R75" i="13"/>
  <c r="N81" i="13"/>
  <c r="V148" i="13"/>
  <c r="R154" i="13"/>
  <c r="N160" i="13"/>
  <c r="V211" i="13"/>
  <c r="R217" i="13"/>
  <c r="N223" i="13"/>
  <c r="J213" i="13"/>
  <c r="V34" i="13"/>
  <c r="R40" i="13"/>
  <c r="N46" i="13"/>
  <c r="V97" i="13"/>
  <c r="R87" i="13"/>
  <c r="N93" i="13"/>
  <c r="V96" i="13"/>
  <c r="R86" i="13"/>
  <c r="N92" i="13"/>
  <c r="V95" i="13"/>
  <c r="R85" i="13"/>
  <c r="N91" i="13"/>
  <c r="V78" i="13"/>
  <c r="R68" i="13"/>
  <c r="N74" i="13"/>
  <c r="V77" i="13"/>
  <c r="R67" i="13"/>
  <c r="N73" i="13"/>
  <c r="V60" i="13"/>
  <c r="R50" i="13"/>
  <c r="N56" i="13"/>
  <c r="V91" i="13"/>
  <c r="R97" i="13"/>
  <c r="N87" i="13"/>
  <c r="V106" i="13"/>
  <c r="R112" i="13"/>
  <c r="N102" i="13"/>
  <c r="V185" i="13"/>
  <c r="R191" i="13"/>
  <c r="N181" i="13"/>
  <c r="V200" i="13"/>
  <c r="R206" i="13"/>
  <c r="N196" i="13"/>
  <c r="J33" i="13"/>
  <c r="J46" i="13"/>
  <c r="R13" i="13"/>
  <c r="J179" i="13"/>
  <c r="J68" i="13"/>
  <c r="J5" i="13"/>
  <c r="V215" i="13"/>
  <c r="J206" i="13"/>
  <c r="J152" i="13"/>
  <c r="J121" i="13"/>
  <c r="J42" i="13"/>
  <c r="J70" i="13"/>
  <c r="N9" i="13"/>
  <c r="J191" i="13"/>
  <c r="J109" i="13"/>
  <c r="J79" i="13"/>
  <c r="J63" i="13"/>
  <c r="R237" i="13"/>
  <c r="V6" i="13"/>
  <c r="R12" i="13"/>
  <c r="N2" i="13"/>
  <c r="V53" i="13"/>
  <c r="R59" i="13"/>
  <c r="N65" i="13"/>
  <c r="V132" i="13"/>
  <c r="R138" i="13"/>
  <c r="N144" i="13"/>
  <c r="V195" i="13"/>
  <c r="R201" i="13"/>
  <c r="N207" i="13"/>
  <c r="J197" i="13"/>
  <c r="V18" i="13"/>
  <c r="R24" i="13"/>
  <c r="N30" i="13"/>
  <c r="V81" i="13"/>
  <c r="R71" i="13"/>
  <c r="N77" i="13"/>
  <c r="V80" i="13"/>
  <c r="R70" i="13"/>
  <c r="N76" i="13"/>
  <c r="V79" i="13"/>
  <c r="R69" i="13"/>
  <c r="N75" i="13"/>
  <c r="V62" i="13"/>
  <c r="R52" i="13"/>
  <c r="N58" i="13"/>
  <c r="V61" i="13"/>
  <c r="R51" i="13"/>
  <c r="N57" i="13"/>
  <c r="V44" i="13"/>
  <c r="R34" i="13"/>
  <c r="N40" i="13"/>
  <c r="V75" i="13"/>
  <c r="R81" i="13"/>
  <c r="N71" i="13"/>
  <c r="V90" i="13"/>
  <c r="R96" i="13"/>
  <c r="N86" i="13"/>
  <c r="V169" i="13"/>
  <c r="R175" i="13"/>
  <c r="N165" i="13"/>
  <c r="V184" i="13"/>
  <c r="R190" i="13"/>
  <c r="N180" i="13"/>
  <c r="J49" i="13"/>
  <c r="J142" i="13"/>
  <c r="V167" i="13"/>
  <c r="J201" i="13"/>
  <c r="J84" i="13"/>
  <c r="J21" i="13"/>
  <c r="J233" i="13"/>
  <c r="J168" i="13"/>
  <c r="J137" i="13"/>
  <c r="J58" i="13"/>
  <c r="J111" i="13"/>
  <c r="J32" i="13"/>
  <c r="V230" i="13"/>
  <c r="R236" i="13"/>
  <c r="N226" i="13"/>
  <c r="J232" i="13"/>
  <c r="V21" i="13"/>
  <c r="R27" i="13"/>
  <c r="N33" i="13"/>
  <c r="V100" i="13"/>
  <c r="R106" i="13"/>
  <c r="N112" i="13"/>
  <c r="V163" i="13"/>
  <c r="R169" i="13"/>
  <c r="N175" i="13"/>
  <c r="V242" i="13"/>
  <c r="R248" i="13"/>
  <c r="N254" i="13"/>
  <c r="J244" i="13"/>
  <c r="V49" i="13"/>
  <c r="R39" i="13"/>
  <c r="N45" i="13"/>
  <c r="V48" i="13"/>
  <c r="R38" i="13"/>
  <c r="N44" i="13"/>
  <c r="V47" i="13"/>
  <c r="R37" i="13"/>
  <c r="N43" i="13"/>
  <c r="V30" i="13"/>
  <c r="R20" i="13"/>
  <c r="N26" i="13"/>
  <c r="V29" i="13"/>
  <c r="R19" i="13"/>
  <c r="N25" i="13"/>
  <c r="V12" i="13"/>
  <c r="R2" i="13"/>
  <c r="N8" i="13"/>
  <c r="V43" i="13"/>
  <c r="R49" i="13"/>
  <c r="J22" i="13"/>
  <c r="J127" i="13"/>
  <c r="J48" i="13"/>
  <c r="V214" i="13"/>
  <c r="R220" i="13"/>
  <c r="N210" i="13"/>
  <c r="J216" i="13"/>
  <c r="V5" i="13"/>
  <c r="R11" i="13"/>
  <c r="N17" i="13"/>
  <c r="V84" i="13"/>
  <c r="R90" i="13"/>
  <c r="N96" i="13"/>
  <c r="V147" i="13"/>
  <c r="R153" i="13"/>
  <c r="N159" i="13"/>
  <c r="V226" i="13"/>
  <c r="R232" i="13"/>
  <c r="N238" i="13"/>
  <c r="J228" i="13"/>
  <c r="V33" i="13"/>
  <c r="R23" i="13"/>
  <c r="N29" i="13"/>
  <c r="V32" i="13"/>
  <c r="R22" i="13"/>
  <c r="N28" i="13"/>
  <c r="V31" i="13"/>
  <c r="R21" i="13"/>
  <c r="N27" i="13"/>
  <c r="V14" i="13"/>
  <c r="R4" i="13"/>
  <c r="N10" i="13"/>
  <c r="V13" i="13"/>
  <c r="R3" i="13"/>
  <c r="V252" i="13"/>
  <c r="R242" i="13"/>
  <c r="N248" i="13"/>
  <c r="J254" i="13"/>
  <c r="V27" i="13"/>
  <c r="R33" i="13"/>
  <c r="N23" i="13"/>
  <c r="V42" i="13"/>
  <c r="R48" i="13"/>
  <c r="N38" i="13"/>
  <c r="V121" i="13"/>
  <c r="R127" i="13"/>
  <c r="N117" i="13"/>
  <c r="V136" i="13"/>
  <c r="R142" i="13"/>
  <c r="N132" i="13"/>
  <c r="J97" i="13"/>
  <c r="F97" i="13" s="1"/>
  <c r="J66" i="13"/>
  <c r="F66" i="13" s="1"/>
  <c r="J17" i="13"/>
  <c r="N115" i="13"/>
  <c r="J132" i="13"/>
  <c r="J69" i="13"/>
  <c r="J7" i="13"/>
  <c r="V247" i="13"/>
  <c r="J234" i="13"/>
  <c r="J187" i="13"/>
  <c r="J106" i="13"/>
  <c r="F106" i="13" s="1"/>
  <c r="J43" i="13"/>
  <c r="J38" i="13"/>
  <c r="R173" i="13"/>
  <c r="J173" i="13"/>
  <c r="J143" i="13"/>
  <c r="J64" i="13"/>
  <c r="V198" i="13"/>
  <c r="R204" i="13"/>
  <c r="N194" i="13"/>
  <c r="V245" i="13"/>
  <c r="R251" i="13"/>
  <c r="N257" i="13"/>
  <c r="J247" i="13"/>
  <c r="V68" i="13"/>
  <c r="R74" i="13"/>
  <c r="N80" i="13"/>
  <c r="V131" i="13"/>
  <c r="R137" i="13"/>
  <c r="N143" i="13"/>
  <c r="V210" i="13"/>
  <c r="R216" i="13"/>
  <c r="N222" i="13"/>
  <c r="J212" i="13"/>
  <c r="V17" i="13"/>
  <c r="R7" i="13"/>
  <c r="N13" i="13"/>
  <c r="V16" i="13"/>
  <c r="R6" i="13"/>
  <c r="N12" i="13"/>
  <c r="V15" i="13"/>
  <c r="R5" i="13"/>
  <c r="V254" i="13"/>
  <c r="R244" i="13"/>
  <c r="N250" i="13"/>
  <c r="V253" i="13"/>
  <c r="R243" i="13"/>
  <c r="N249" i="13"/>
  <c r="V236" i="13"/>
  <c r="R226" i="13"/>
  <c r="N232" i="13"/>
  <c r="J238" i="13"/>
  <c r="V11" i="13"/>
  <c r="R17" i="13"/>
  <c r="N7" i="13"/>
  <c r="V26" i="13"/>
  <c r="R32" i="13"/>
  <c r="N22" i="13"/>
  <c r="V105" i="13"/>
  <c r="R111" i="13"/>
  <c r="N101" i="13"/>
  <c r="V120" i="13"/>
  <c r="R126" i="13"/>
  <c r="N116" i="13"/>
  <c r="J113" i="13"/>
  <c r="F113" i="13" s="1"/>
  <c r="J82" i="13"/>
  <c r="J50" i="13"/>
  <c r="F50" i="13" s="1"/>
  <c r="R29" i="13"/>
  <c r="J148" i="13"/>
  <c r="J85" i="13"/>
  <c r="J23" i="13"/>
  <c r="N195" i="13"/>
  <c r="J208" i="13"/>
  <c r="J122" i="13"/>
  <c r="J59" i="13"/>
  <c r="J150" i="13"/>
  <c r="V71" i="13"/>
  <c r="J192" i="13"/>
  <c r="J159" i="13"/>
  <c r="J80" i="13"/>
  <c r="V182" i="13"/>
  <c r="R188" i="13"/>
  <c r="N178" i="13"/>
  <c r="V229" i="13"/>
  <c r="R235" i="13"/>
  <c r="N241" i="13"/>
  <c r="J231" i="13"/>
  <c r="V52" i="13"/>
  <c r="R58" i="13"/>
  <c r="N64" i="13"/>
  <c r="V115" i="13"/>
  <c r="R121" i="13"/>
  <c r="N127" i="13"/>
  <c r="V194" i="13"/>
  <c r="R200" i="13"/>
  <c r="N206" i="13"/>
  <c r="V257" i="13"/>
  <c r="R247" i="13"/>
  <c r="N253" i="13"/>
  <c r="V256" i="13"/>
  <c r="R246" i="13"/>
  <c r="N252" i="13"/>
  <c r="V255" i="13"/>
  <c r="R245" i="13"/>
  <c r="N251" i="13"/>
  <c r="V238" i="13"/>
  <c r="R228" i="13"/>
  <c r="N234" i="13"/>
  <c r="V237" i="13"/>
  <c r="R227" i="13"/>
  <c r="N233" i="13"/>
  <c r="V220" i="13"/>
  <c r="R210" i="13"/>
  <c r="N216" i="13"/>
  <c r="V251" i="13"/>
  <c r="R257" i="13"/>
  <c r="N247" i="13"/>
  <c r="J253" i="13"/>
  <c r="V10" i="13"/>
  <c r="R16" i="13"/>
  <c r="N6" i="13"/>
  <c r="V89" i="13"/>
  <c r="R95" i="13"/>
  <c r="N85" i="13"/>
  <c r="V104" i="13"/>
  <c r="R110" i="13"/>
  <c r="N100" i="13"/>
  <c r="J129" i="13"/>
  <c r="F129" i="13" s="1"/>
  <c r="J98" i="13"/>
  <c r="J19" i="13"/>
  <c r="V183" i="13"/>
  <c r="J164" i="13"/>
  <c r="J101" i="13"/>
  <c r="F101" i="13" s="1"/>
  <c r="J39" i="13"/>
  <c r="J134" i="13"/>
  <c r="R109" i="13"/>
  <c r="J235" i="13"/>
  <c r="J138" i="13"/>
  <c r="F138" i="13" s="1"/>
  <c r="J75" i="13"/>
  <c r="F75" i="13" s="1"/>
  <c r="V231" i="13"/>
  <c r="J102" i="13"/>
  <c r="J217" i="13"/>
  <c r="J175" i="13"/>
  <c r="J96" i="13"/>
  <c r="V166" i="13"/>
  <c r="R172" i="13"/>
  <c r="N162" i="13"/>
  <c r="V213" i="13"/>
  <c r="R219" i="13"/>
  <c r="N225" i="13"/>
  <c r="J215" i="13"/>
  <c r="V36" i="13"/>
  <c r="R42" i="13"/>
  <c r="N48" i="13"/>
  <c r="V99" i="13"/>
  <c r="R105" i="13"/>
  <c r="N111" i="13"/>
  <c r="V178" i="13"/>
  <c r="R184" i="13"/>
  <c r="N190" i="13"/>
  <c r="V241" i="13"/>
  <c r="R231" i="13"/>
  <c r="N237" i="13"/>
  <c r="V240" i="13"/>
  <c r="R230" i="13"/>
  <c r="N236" i="13"/>
  <c r="V239" i="13"/>
  <c r="R229" i="13"/>
  <c r="N235" i="13"/>
  <c r="V222" i="13"/>
  <c r="R212" i="13"/>
  <c r="N218" i="13"/>
  <c r="V221" i="13"/>
  <c r="R211" i="13"/>
  <c r="N217" i="13"/>
  <c r="V204" i="13"/>
  <c r="R194" i="13"/>
  <c r="N200" i="13"/>
  <c r="V235" i="13"/>
  <c r="R241" i="13"/>
  <c r="N231" i="13"/>
  <c r="V250" i="13"/>
  <c r="R256" i="13"/>
  <c r="N246" i="13"/>
  <c r="J252" i="13"/>
  <c r="V73" i="13"/>
  <c r="R79" i="13"/>
  <c r="N69" i="13"/>
  <c r="V88" i="13"/>
  <c r="R94" i="13"/>
  <c r="N84" i="13"/>
  <c r="J145" i="13"/>
  <c r="J114" i="13"/>
  <c r="J35" i="13"/>
  <c r="J78" i="13"/>
  <c r="J180" i="13"/>
  <c r="J117" i="13"/>
  <c r="F117" i="13" s="1"/>
  <c r="J55" i="13"/>
  <c r="N163" i="13"/>
  <c r="V7" i="13"/>
  <c r="N211" i="13"/>
  <c r="J154" i="13"/>
  <c r="J91" i="13"/>
  <c r="F91" i="13" s="1"/>
  <c r="J12" i="13"/>
  <c r="F12" i="13" s="1"/>
  <c r="J205" i="13"/>
  <c r="J241" i="13"/>
  <c r="J6" i="13"/>
  <c r="J194" i="13"/>
  <c r="J112" i="13"/>
  <c r="V150" i="13"/>
  <c r="R156" i="13"/>
  <c r="N146" i="13"/>
  <c r="V197" i="13"/>
  <c r="R203" i="13"/>
  <c r="N209" i="13"/>
  <c r="J199" i="13"/>
  <c r="V20" i="13"/>
  <c r="R26" i="13"/>
  <c r="N32" i="13"/>
  <c r="V83" i="13"/>
  <c r="R89" i="13"/>
  <c r="N95" i="13"/>
  <c r="V162" i="13"/>
  <c r="R168" i="13"/>
  <c r="N174" i="13"/>
  <c r="V225" i="13"/>
  <c r="R215" i="13"/>
  <c r="N221" i="13"/>
  <c r="V224" i="13"/>
  <c r="R214" i="13"/>
  <c r="N220" i="13"/>
  <c r="V223" i="13"/>
  <c r="R213" i="13"/>
  <c r="N219" i="13"/>
  <c r="V206" i="13"/>
  <c r="R196" i="13"/>
  <c r="N202" i="13"/>
  <c r="V205" i="13"/>
  <c r="R195" i="13"/>
  <c r="N201" i="13"/>
  <c r="V188" i="13"/>
  <c r="R178" i="13"/>
  <c r="N184" i="13"/>
  <c r="V219" i="13"/>
  <c r="R225" i="13"/>
  <c r="N215" i="13"/>
  <c r="V234" i="13"/>
  <c r="R240" i="13"/>
  <c r="N230" i="13"/>
  <c r="J236" i="13"/>
  <c r="V57" i="13"/>
  <c r="R63" i="13"/>
  <c r="N53" i="13"/>
  <c r="V72" i="13"/>
  <c r="R78" i="13"/>
  <c r="N68" i="13"/>
  <c r="J161" i="13"/>
  <c r="J130" i="13"/>
  <c r="J51" i="13"/>
  <c r="J174" i="13"/>
  <c r="J202" i="13"/>
  <c r="J133" i="13"/>
  <c r="J71" i="13"/>
  <c r="J24" i="13"/>
  <c r="J86" i="13"/>
  <c r="F86" i="13" s="1"/>
  <c r="R125" i="13"/>
  <c r="J170" i="13"/>
  <c r="J107" i="13"/>
  <c r="F107" i="13" s="1"/>
  <c r="J44" i="13"/>
  <c r="F44" i="13" s="1"/>
  <c r="J28" i="13"/>
  <c r="N19" i="13"/>
  <c r="J219" i="13"/>
  <c r="J128" i="13"/>
  <c r="V134" i="13"/>
  <c r="R140" i="13"/>
  <c r="N130" i="13"/>
  <c r="V181" i="13"/>
  <c r="R187" i="13"/>
  <c r="N193" i="13"/>
  <c r="J183" i="13"/>
  <c r="V4" i="13"/>
  <c r="R10" i="13"/>
  <c r="N16" i="13"/>
  <c r="V67" i="13"/>
  <c r="R73" i="13"/>
  <c r="N79" i="13"/>
  <c r="V146" i="13"/>
  <c r="R152" i="13"/>
  <c r="N158" i="13"/>
  <c r="V209" i="13"/>
  <c r="R199" i="13"/>
  <c r="N205" i="13"/>
  <c r="V208" i="13"/>
  <c r="V135" i="13"/>
  <c r="J243" i="13"/>
  <c r="J144" i="13"/>
  <c r="V118" i="13"/>
  <c r="R124" i="13"/>
  <c r="N114" i="13"/>
  <c r="V165" i="13"/>
  <c r="R171" i="13"/>
  <c r="N177" i="13"/>
  <c r="V244" i="13"/>
  <c r="R250" i="13"/>
  <c r="N256" i="13"/>
  <c r="J246" i="13"/>
  <c r="N51" i="13"/>
  <c r="J160" i="13"/>
  <c r="V102" i="13"/>
  <c r="R108" i="13"/>
  <c r="N98" i="13"/>
  <c r="V149" i="13"/>
  <c r="R155" i="13"/>
  <c r="N161" i="13"/>
  <c r="V228" i="13"/>
  <c r="R234" i="13"/>
  <c r="N240" i="13"/>
  <c r="J230" i="13"/>
  <c r="V35" i="13"/>
  <c r="R41" i="13"/>
  <c r="N47" i="13"/>
  <c r="V114" i="13"/>
  <c r="R120" i="13"/>
  <c r="N126" i="13"/>
  <c r="V177" i="13"/>
  <c r="R167" i="13"/>
  <c r="N173" i="13"/>
  <c r="V176" i="13"/>
  <c r="R166" i="13"/>
  <c r="N172" i="13"/>
  <c r="V175" i="13"/>
  <c r="R165" i="13"/>
  <c r="N171" i="13"/>
  <c r="V179" i="13"/>
  <c r="N142" i="13"/>
  <c r="R182" i="13"/>
  <c r="N187" i="13"/>
  <c r="N122" i="13"/>
  <c r="N41" i="13"/>
  <c r="V203" i="13"/>
  <c r="V218" i="13"/>
  <c r="N70" i="13"/>
  <c r="R15" i="13"/>
  <c r="R62" i="13"/>
  <c r="R205" i="13"/>
  <c r="J3" i="13"/>
  <c r="J87" i="13"/>
  <c r="J153" i="13"/>
  <c r="J139" i="13"/>
  <c r="J61" i="13"/>
  <c r="V51" i="13"/>
  <c r="N94" i="13"/>
  <c r="R134" i="13"/>
  <c r="N139" i="13"/>
  <c r="N42" i="13"/>
  <c r="V172" i="13"/>
  <c r="V187" i="13"/>
  <c r="V202" i="13"/>
  <c r="N54" i="13"/>
  <c r="N229" i="13"/>
  <c r="R46" i="13"/>
  <c r="J18" i="13"/>
  <c r="J20" i="13"/>
  <c r="J103" i="13"/>
  <c r="J169" i="13"/>
  <c r="J155" i="13"/>
  <c r="J125" i="13"/>
  <c r="V3" i="13"/>
  <c r="N14" i="13"/>
  <c r="R54" i="13"/>
  <c r="N59" i="13"/>
  <c r="V189" i="13"/>
  <c r="V156" i="13"/>
  <c r="V171" i="13"/>
  <c r="V186" i="13"/>
  <c r="J220" i="13"/>
  <c r="F220" i="13" s="1"/>
  <c r="N149" i="13"/>
  <c r="R30" i="13"/>
  <c r="J146" i="13"/>
  <c r="J100" i="13"/>
  <c r="F100" i="13" s="1"/>
  <c r="J119" i="13"/>
  <c r="F119" i="13" s="1"/>
  <c r="V23" i="13"/>
  <c r="F23" i="13" s="1"/>
  <c r="J190" i="13"/>
  <c r="J141" i="13"/>
  <c r="R185" i="13"/>
  <c r="V193" i="13"/>
  <c r="N204" i="13"/>
  <c r="V190" i="13"/>
  <c r="V173" i="13"/>
  <c r="V140" i="13"/>
  <c r="V139" i="13"/>
  <c r="V154" i="13"/>
  <c r="J204" i="13"/>
  <c r="N133" i="13"/>
  <c r="N244" i="13"/>
  <c r="J162" i="13"/>
  <c r="J116" i="13"/>
  <c r="J151" i="13"/>
  <c r="F151" i="13" s="1"/>
  <c r="J54" i="13"/>
  <c r="N243" i="13"/>
  <c r="J157" i="13"/>
  <c r="J95" i="13"/>
  <c r="F95" i="13" s="1"/>
  <c r="R57" i="13"/>
  <c r="V145" i="13"/>
  <c r="N188" i="13"/>
  <c r="V174" i="13"/>
  <c r="V157" i="13"/>
  <c r="V108" i="13"/>
  <c r="V59" i="13"/>
  <c r="V74" i="13"/>
  <c r="J188" i="13"/>
  <c r="N37" i="13"/>
  <c r="N164" i="13"/>
  <c r="J178" i="13"/>
  <c r="F178" i="13" s="1"/>
  <c r="J225" i="13"/>
  <c r="F225" i="13" s="1"/>
  <c r="N179" i="13"/>
  <c r="J184" i="13"/>
  <c r="F184" i="13" s="1"/>
  <c r="R157" i="13"/>
  <c r="R189" i="13"/>
  <c r="J16" i="13"/>
  <c r="R9" i="13"/>
  <c r="V65" i="13"/>
  <c r="N140" i="13"/>
  <c r="V158" i="13"/>
  <c r="V125" i="13"/>
  <c r="V28" i="13"/>
  <c r="R209" i="13"/>
  <c r="V58" i="13"/>
  <c r="V233" i="13"/>
  <c r="N21" i="13"/>
  <c r="N148" i="13"/>
  <c r="J223" i="13"/>
  <c r="F223" i="13" s="1"/>
  <c r="N131" i="13"/>
  <c r="R93" i="13"/>
  <c r="J41" i="13"/>
  <c r="V55" i="13"/>
  <c r="V87" i="13"/>
  <c r="F87" i="13" s="1"/>
  <c r="V246" i="13"/>
  <c r="F246" i="13" s="1"/>
  <c r="N191" i="13"/>
  <c r="R183" i="13"/>
  <c r="N60" i="13"/>
  <c r="V126" i="13"/>
  <c r="V45" i="13"/>
  <c r="R162" i="13"/>
  <c r="R193" i="13"/>
  <c r="R224" i="13"/>
  <c r="V153" i="13"/>
  <c r="N5" i="13"/>
  <c r="N52" i="13"/>
  <c r="J62" i="13"/>
  <c r="R45" i="13"/>
  <c r="J40" i="13"/>
  <c r="J74" i="13"/>
  <c r="J76" i="13"/>
  <c r="F76" i="13" s="1"/>
  <c r="R252" i="13"/>
  <c r="N63" i="13"/>
  <c r="R135" i="13"/>
  <c r="V207" i="13"/>
  <c r="V46" i="13"/>
  <c r="R179" i="13"/>
  <c r="R146" i="13"/>
  <c r="R177" i="13"/>
  <c r="R208" i="13"/>
  <c r="V137" i="13"/>
  <c r="V248" i="13"/>
  <c r="N36" i="13"/>
  <c r="J193" i="13"/>
  <c r="J94" i="13"/>
  <c r="F94" i="13" s="1"/>
  <c r="J56" i="13"/>
  <c r="J90" i="13"/>
  <c r="F90" i="13" s="1"/>
  <c r="J92" i="13"/>
  <c r="F92" i="13" s="1"/>
  <c r="N242" i="13"/>
  <c r="N15" i="13"/>
  <c r="R55" i="13"/>
  <c r="V191" i="13"/>
  <c r="R180" i="13"/>
  <c r="R163" i="13"/>
  <c r="R130" i="13"/>
  <c r="R145" i="13"/>
  <c r="R192" i="13"/>
  <c r="V41" i="13"/>
  <c r="V168" i="13"/>
  <c r="N20" i="13"/>
  <c r="F20" i="13" s="1"/>
  <c r="J67" i="13"/>
  <c r="F67" i="13" s="1"/>
  <c r="J37" i="13"/>
  <c r="J72" i="13"/>
  <c r="F72" i="13" s="1"/>
  <c r="J189" i="13"/>
  <c r="J108" i="13"/>
  <c r="J248" i="13"/>
  <c r="J181" i="13"/>
  <c r="N189" i="13"/>
  <c r="V143" i="13"/>
  <c r="R164" i="13"/>
  <c r="R147" i="13"/>
  <c r="R98" i="13"/>
  <c r="R65" i="13"/>
  <c r="R160" i="13"/>
  <c r="F160" i="13" s="1"/>
  <c r="V25" i="13"/>
  <c r="V152" i="13"/>
  <c r="J250" i="13"/>
  <c r="F250" i="13" s="1"/>
  <c r="J83" i="13"/>
  <c r="J53" i="13"/>
  <c r="J104" i="13"/>
  <c r="F104" i="13" s="1"/>
  <c r="J209" i="13"/>
  <c r="J140" i="13"/>
  <c r="R43" i="13"/>
  <c r="V82" i="13"/>
  <c r="N61" i="13"/>
  <c r="R197" i="13"/>
  <c r="R116" i="13"/>
  <c r="R35" i="13"/>
  <c r="N168" i="13"/>
  <c r="N183" i="13"/>
  <c r="F183" i="13" s="1"/>
  <c r="R64" i="13"/>
  <c r="R239" i="13"/>
  <c r="V40" i="13"/>
  <c r="J81" i="13"/>
  <c r="F81" i="13" s="1"/>
  <c r="J131" i="13"/>
  <c r="F131" i="13" s="1"/>
  <c r="J165" i="13"/>
  <c r="F165" i="13" s="1"/>
  <c r="J207" i="13"/>
  <c r="N227" i="13"/>
  <c r="J240" i="13"/>
  <c r="F240" i="13" s="1"/>
  <c r="N49" i="13"/>
  <c r="V2" i="13"/>
  <c r="V192" i="13"/>
  <c r="R181" i="13"/>
  <c r="R36" i="13"/>
  <c r="N185" i="13"/>
  <c r="N152" i="13"/>
  <c r="N167" i="13"/>
  <c r="F167" i="13" s="1"/>
  <c r="N214" i="13"/>
  <c r="F214" i="13" s="1"/>
  <c r="R159" i="13"/>
  <c r="F159" i="13" s="1"/>
  <c r="V24" i="13"/>
  <c r="J177" i="13"/>
  <c r="F177" i="13" s="1"/>
  <c r="J224" i="13"/>
  <c r="J182" i="13"/>
  <c r="J166" i="13"/>
  <c r="F166" i="13" s="1"/>
  <c r="J227" i="13"/>
  <c r="N11" i="13"/>
  <c r="V116" i="13"/>
  <c r="R136" i="13"/>
  <c r="V37" i="13"/>
  <c r="N170" i="13"/>
  <c r="N182" i="13"/>
  <c r="V103" i="13"/>
  <c r="J13" i="13"/>
  <c r="F13" i="13" s="1"/>
  <c r="R122" i="13"/>
  <c r="N154" i="13"/>
  <c r="N150" i="13"/>
  <c r="J34" i="13"/>
  <c r="F34" i="13" s="1"/>
  <c r="J29" i="13"/>
  <c r="F29" i="13" s="1"/>
  <c r="N128" i="13"/>
  <c r="R115" i="13"/>
  <c r="F115" i="13" s="1"/>
  <c r="V9" i="13"/>
  <c r="J149" i="13"/>
  <c r="F149" i="13" s="1"/>
  <c r="V130" i="13"/>
  <c r="N169" i="13"/>
  <c r="R143" i="13"/>
  <c r="J226" i="13"/>
  <c r="F226" i="13" s="1"/>
  <c r="R88" i="13"/>
  <c r="N153" i="13"/>
  <c r="R47" i="13"/>
  <c r="F47" i="13" s="1"/>
  <c r="J118" i="13"/>
  <c r="F118" i="13" s="1"/>
  <c r="R8" i="13"/>
  <c r="N121" i="13"/>
  <c r="R31" i="13"/>
  <c r="F31" i="13" s="1"/>
  <c r="R77" i="13"/>
  <c r="N141" i="13"/>
  <c r="R18" i="13"/>
  <c r="V56" i="13"/>
  <c r="J186" i="13"/>
  <c r="R133" i="13"/>
  <c r="N135" i="13"/>
  <c r="J196" i="13"/>
  <c r="F196" i="13" s="1"/>
  <c r="J11" i="13"/>
  <c r="R53" i="13"/>
  <c r="N55" i="13"/>
  <c r="J222" i="13"/>
  <c r="F222" i="13" s="1"/>
  <c r="J27" i="13"/>
  <c r="F27" i="13" s="1"/>
  <c r="N203" i="13"/>
  <c r="N39" i="13"/>
  <c r="F39" i="13" s="1"/>
  <c r="N83" i="13"/>
  <c r="F83" i="13" s="1"/>
  <c r="J123" i="13"/>
  <c r="F123" i="13" s="1"/>
  <c r="R148" i="13"/>
  <c r="R80" i="13"/>
  <c r="F80" i="13" s="1"/>
  <c r="J99" i="13"/>
  <c r="F99" i="13" s="1"/>
  <c r="J211" i="13"/>
  <c r="F211" i="13" s="1"/>
  <c r="N186" i="13"/>
  <c r="N198" i="13"/>
  <c r="J257" i="13"/>
  <c r="F257" i="13" s="1"/>
  <c r="J60" i="13"/>
  <c r="F60" i="13" s="1"/>
  <c r="S207" i="13"/>
  <c r="S208" i="13"/>
  <c r="O31" i="13"/>
  <c r="K29" i="13"/>
  <c r="S34" i="13"/>
  <c r="S145" i="13"/>
  <c r="O17" i="13"/>
  <c r="S160" i="13"/>
  <c r="K224" i="13"/>
  <c r="S111" i="13"/>
  <c r="K207" i="13"/>
  <c r="S78" i="13"/>
  <c r="K110" i="13"/>
  <c r="O157" i="13"/>
  <c r="S220" i="13"/>
  <c r="K188" i="13"/>
  <c r="O139" i="13"/>
  <c r="O218" i="13"/>
  <c r="S217" i="13"/>
  <c r="S72" i="13"/>
  <c r="S71" i="13"/>
  <c r="S70" i="13"/>
  <c r="S69" i="13"/>
  <c r="S148" i="13"/>
  <c r="O195" i="13"/>
  <c r="I84" i="13"/>
  <c r="Q61" i="13"/>
  <c r="Q96" i="13"/>
  <c r="Q2" i="13"/>
  <c r="M166" i="13"/>
  <c r="M91" i="13"/>
  <c r="N136" i="13"/>
  <c r="O225" i="13"/>
  <c r="K257" i="13"/>
  <c r="S144" i="13"/>
  <c r="K208" i="13"/>
  <c r="S63" i="13"/>
  <c r="K191" i="13"/>
  <c r="S14" i="13"/>
  <c r="K94" i="13"/>
  <c r="O141" i="13"/>
  <c r="S204" i="13"/>
  <c r="K124" i="13"/>
  <c r="O123" i="13"/>
  <c r="O202" i="13"/>
  <c r="S25" i="13"/>
  <c r="S56" i="13"/>
  <c r="S55" i="13"/>
  <c r="S54" i="13"/>
  <c r="S53" i="13"/>
  <c r="O196" i="13"/>
  <c r="O179" i="13"/>
  <c r="I83" i="13"/>
  <c r="Q141" i="13"/>
  <c r="U208" i="13"/>
  <c r="M83" i="13"/>
  <c r="M71" i="13"/>
  <c r="Q140" i="13"/>
  <c r="V63" i="13"/>
  <c r="F63" i="13" s="1"/>
  <c r="S81" i="13"/>
  <c r="S96" i="13"/>
  <c r="S47" i="13"/>
  <c r="K175" i="13"/>
  <c r="O254" i="13"/>
  <c r="K78" i="13"/>
  <c r="O125" i="13"/>
  <c r="S188" i="13"/>
  <c r="K108" i="13"/>
  <c r="O107" i="13"/>
  <c r="O186" i="13"/>
  <c r="S9" i="13"/>
  <c r="S40" i="13"/>
  <c r="S39" i="13"/>
  <c r="S38" i="13"/>
  <c r="O101" i="13"/>
  <c r="O180" i="13"/>
  <c r="O163" i="13"/>
  <c r="I67" i="13"/>
  <c r="I222" i="13"/>
  <c r="U240" i="13"/>
  <c r="M99" i="13"/>
  <c r="M247" i="13"/>
  <c r="U252" i="13"/>
  <c r="R198" i="13"/>
  <c r="F73" i="13"/>
  <c r="S129" i="13"/>
  <c r="K209" i="13"/>
  <c r="K192" i="13"/>
  <c r="S210" i="13"/>
  <c r="S33" i="13"/>
  <c r="K193" i="13"/>
  <c r="S48" i="13"/>
  <c r="K176" i="13"/>
  <c r="S31" i="13"/>
  <c r="K159" i="13"/>
  <c r="O238" i="13"/>
  <c r="K14" i="13"/>
  <c r="O61" i="13"/>
  <c r="S124" i="13"/>
  <c r="K92" i="13"/>
  <c r="K235" i="13"/>
  <c r="O170" i="13"/>
  <c r="O249" i="13"/>
  <c r="S24" i="13"/>
  <c r="S23" i="13"/>
  <c r="O102" i="13"/>
  <c r="O85" i="13"/>
  <c r="O164" i="13"/>
  <c r="I35" i="13"/>
  <c r="I155" i="13"/>
  <c r="U256" i="13"/>
  <c r="M115" i="13"/>
  <c r="Q7" i="13"/>
  <c r="U125" i="13"/>
  <c r="V64" i="13"/>
  <c r="F64" i="13" s="1"/>
  <c r="S11" i="13"/>
  <c r="K194" i="13"/>
  <c r="K220" i="13"/>
  <c r="O220" i="13"/>
  <c r="K59" i="13"/>
  <c r="K12" i="13"/>
  <c r="K146" i="13"/>
  <c r="O205" i="13"/>
  <c r="O59" i="13"/>
  <c r="O12" i="13"/>
  <c r="K205" i="13"/>
  <c r="S59" i="13"/>
  <c r="S12" i="13"/>
  <c r="S205" i="13"/>
  <c r="O113" i="13"/>
  <c r="K113" i="13"/>
  <c r="S113" i="13"/>
  <c r="K3" i="13"/>
  <c r="K30" i="13"/>
  <c r="O30" i="13"/>
  <c r="S30" i="13"/>
  <c r="O50" i="13"/>
  <c r="K240" i="13"/>
  <c r="O240" i="13"/>
  <c r="S240" i="13"/>
  <c r="K225" i="13"/>
  <c r="K256" i="13"/>
  <c r="O256" i="13"/>
  <c r="S256" i="13"/>
  <c r="K241" i="13"/>
  <c r="S136" i="13"/>
  <c r="K89" i="13"/>
  <c r="O89" i="13"/>
  <c r="S89" i="13"/>
  <c r="S42" i="13"/>
  <c r="K7" i="13"/>
  <c r="K251" i="13"/>
  <c r="O251" i="13"/>
  <c r="S17" i="13"/>
  <c r="K177" i="13"/>
  <c r="S32" i="13"/>
  <c r="K160" i="13"/>
  <c r="O239" i="13"/>
  <c r="K111" i="13"/>
  <c r="O222" i="13"/>
  <c r="S82" i="13"/>
  <c r="O45" i="13"/>
  <c r="S108" i="13"/>
  <c r="K76" i="13"/>
  <c r="K171" i="13"/>
  <c r="O154" i="13"/>
  <c r="O233" i="13"/>
  <c r="S8" i="13"/>
  <c r="O87" i="13"/>
  <c r="O86" i="13"/>
  <c r="O69" i="13"/>
  <c r="O148" i="13"/>
  <c r="O131" i="13"/>
  <c r="I112" i="13"/>
  <c r="I129" i="13"/>
  <c r="M163" i="13"/>
  <c r="Q23" i="13"/>
  <c r="U31" i="13"/>
  <c r="V144" i="13"/>
  <c r="F144" i="13" s="1"/>
  <c r="O42" i="13"/>
  <c r="K42" i="13"/>
  <c r="S105" i="13"/>
  <c r="O105" i="13"/>
  <c r="K105" i="13"/>
  <c r="S152" i="13"/>
  <c r="O152" i="13"/>
  <c r="K152" i="13"/>
  <c r="S167" i="13"/>
  <c r="O167" i="13"/>
  <c r="K167" i="13"/>
  <c r="S182" i="13"/>
  <c r="O182" i="13"/>
  <c r="K182" i="13"/>
  <c r="S213" i="13"/>
  <c r="O197" i="13"/>
  <c r="K181" i="13"/>
  <c r="S178" i="13"/>
  <c r="S20" i="13"/>
  <c r="O4" i="13"/>
  <c r="S146" i="13"/>
  <c r="S35" i="13"/>
  <c r="K227" i="13"/>
  <c r="U255" i="13"/>
  <c r="Q173" i="13"/>
  <c r="Q159" i="13"/>
  <c r="I168" i="13"/>
  <c r="I97" i="13"/>
  <c r="I16" i="13"/>
  <c r="U127" i="13"/>
  <c r="M45" i="13"/>
  <c r="M192" i="13"/>
  <c r="U48" i="13"/>
  <c r="M97" i="13"/>
  <c r="U49" i="13"/>
  <c r="M50" i="13"/>
  <c r="U226" i="13"/>
  <c r="U99" i="13"/>
  <c r="Q212" i="13"/>
  <c r="U53" i="13"/>
  <c r="U166" i="13"/>
  <c r="I200" i="13"/>
  <c r="M57" i="13"/>
  <c r="Q106" i="13"/>
  <c r="I156" i="13"/>
  <c r="O136" i="13"/>
  <c r="K136" i="13"/>
  <c r="S151" i="13"/>
  <c r="O151" i="13"/>
  <c r="K151" i="13"/>
  <c r="S166" i="13"/>
  <c r="O166" i="13"/>
  <c r="K166" i="13"/>
  <c r="S197" i="13"/>
  <c r="O181" i="13"/>
  <c r="K165" i="13"/>
  <c r="O146" i="13"/>
  <c r="S4" i="13"/>
  <c r="K244" i="13"/>
  <c r="O226" i="13"/>
  <c r="S19" i="13"/>
  <c r="K211" i="13"/>
  <c r="U174" i="13"/>
  <c r="M254" i="13"/>
  <c r="Q78" i="13"/>
  <c r="I123" i="13"/>
  <c r="I81" i="13"/>
  <c r="U222" i="13"/>
  <c r="M221" i="13"/>
  <c r="I207" i="13"/>
  <c r="M208" i="13"/>
  <c r="U64" i="13"/>
  <c r="M113" i="13"/>
  <c r="U65" i="13"/>
  <c r="M130" i="13"/>
  <c r="U242" i="13"/>
  <c r="U115" i="13"/>
  <c r="U4" i="13"/>
  <c r="U101" i="13"/>
  <c r="U214" i="13"/>
  <c r="I248" i="13"/>
  <c r="M105" i="13"/>
  <c r="Q154" i="13"/>
  <c r="I236" i="13"/>
  <c r="O2" i="13"/>
  <c r="S15" i="13"/>
  <c r="O15" i="13"/>
  <c r="K15" i="13"/>
  <c r="S62" i="13"/>
  <c r="O62" i="13"/>
  <c r="K62" i="13"/>
  <c r="S109" i="13"/>
  <c r="O109" i="13"/>
  <c r="K109" i="13"/>
  <c r="S172" i="13"/>
  <c r="O172" i="13"/>
  <c r="K172" i="13"/>
  <c r="S219" i="13"/>
  <c r="O219" i="13"/>
  <c r="K219" i="13"/>
  <c r="K162" i="13"/>
  <c r="S10" i="13"/>
  <c r="O10" i="13"/>
  <c r="K10" i="13"/>
  <c r="S73" i="13"/>
  <c r="O73" i="13"/>
  <c r="K73" i="13"/>
  <c r="S120" i="13"/>
  <c r="O120" i="13"/>
  <c r="K120" i="13"/>
  <c r="S135" i="13"/>
  <c r="O135" i="13"/>
  <c r="K135" i="13"/>
  <c r="S150" i="13"/>
  <c r="O150" i="13"/>
  <c r="K150" i="13"/>
  <c r="S181" i="13"/>
  <c r="O165" i="13"/>
  <c r="K133" i="13"/>
  <c r="K226" i="13"/>
  <c r="O244" i="13"/>
  <c r="K228" i="13"/>
  <c r="O34" i="13"/>
  <c r="O243" i="13"/>
  <c r="K195" i="13"/>
  <c r="U93" i="13"/>
  <c r="M173" i="13"/>
  <c r="M253" i="13"/>
  <c r="I82" i="13"/>
  <c r="I65" i="13"/>
  <c r="U141" i="13"/>
  <c r="M127" i="13"/>
  <c r="I143" i="13"/>
  <c r="M240" i="13"/>
  <c r="U96" i="13"/>
  <c r="M129" i="13"/>
  <c r="U97" i="13"/>
  <c r="M146" i="13"/>
  <c r="I115" i="13"/>
  <c r="U163" i="13"/>
  <c r="U180" i="13"/>
  <c r="I134" i="13"/>
  <c r="I247" i="13"/>
  <c r="M168" i="13"/>
  <c r="Q57" i="13"/>
  <c r="U106" i="13"/>
  <c r="M252" i="13"/>
  <c r="S255" i="13"/>
  <c r="O255" i="13"/>
  <c r="K255" i="13"/>
  <c r="S114" i="13"/>
  <c r="S46" i="13"/>
  <c r="O46" i="13"/>
  <c r="K46" i="13"/>
  <c r="S93" i="13"/>
  <c r="O93" i="13"/>
  <c r="K93" i="13"/>
  <c r="S156" i="13"/>
  <c r="O156" i="13"/>
  <c r="K156" i="13"/>
  <c r="S203" i="13"/>
  <c r="O203" i="13"/>
  <c r="K203" i="13"/>
  <c r="S250" i="13"/>
  <c r="O250" i="13"/>
  <c r="K250" i="13"/>
  <c r="K24" i="13"/>
  <c r="S57" i="13"/>
  <c r="O57" i="13"/>
  <c r="K57" i="13"/>
  <c r="S104" i="13"/>
  <c r="O104" i="13"/>
  <c r="K104" i="13"/>
  <c r="S119" i="13"/>
  <c r="O119" i="13"/>
  <c r="K119" i="13"/>
  <c r="S134" i="13"/>
  <c r="O134" i="13"/>
  <c r="K134" i="13"/>
  <c r="S165" i="13"/>
  <c r="O133" i="13"/>
  <c r="K117" i="13"/>
  <c r="S244" i="13"/>
  <c r="O228" i="13"/>
  <c r="K212" i="13"/>
  <c r="K50" i="13"/>
  <c r="O227" i="13"/>
  <c r="K179" i="13"/>
  <c r="M174" i="13"/>
  <c r="M79" i="13"/>
  <c r="M159" i="13"/>
  <c r="I66" i="13"/>
  <c r="I49" i="13"/>
  <c r="U223" i="13"/>
  <c r="U47" i="13"/>
  <c r="M46" i="13"/>
  <c r="I110" i="13"/>
  <c r="M256" i="13"/>
  <c r="U176" i="13"/>
  <c r="M145" i="13"/>
  <c r="U113" i="13"/>
  <c r="M162" i="13"/>
  <c r="I163" i="13"/>
  <c r="I116" i="13"/>
  <c r="U196" i="13"/>
  <c r="I150" i="13"/>
  <c r="M7" i="13"/>
  <c r="M184" i="13"/>
  <c r="Q73" i="13"/>
  <c r="U122" i="13"/>
  <c r="Q12" i="13"/>
  <c r="S77" i="13"/>
  <c r="O77" i="13"/>
  <c r="K77" i="13"/>
  <c r="S140" i="13"/>
  <c r="O140" i="13"/>
  <c r="K140" i="13"/>
  <c r="S187" i="13"/>
  <c r="O187" i="13"/>
  <c r="K187" i="13"/>
  <c r="S234" i="13"/>
  <c r="O234" i="13"/>
  <c r="K234" i="13"/>
  <c r="S50" i="13"/>
  <c r="S41" i="13"/>
  <c r="O41" i="13"/>
  <c r="K41" i="13"/>
  <c r="S88" i="13"/>
  <c r="O88" i="13"/>
  <c r="K88" i="13"/>
  <c r="S103" i="13"/>
  <c r="O103" i="13"/>
  <c r="K103" i="13"/>
  <c r="S118" i="13"/>
  <c r="O118" i="13"/>
  <c r="K118" i="13"/>
  <c r="S133" i="13"/>
  <c r="O117" i="13"/>
  <c r="K101" i="13"/>
  <c r="S228" i="13"/>
  <c r="O212" i="13"/>
  <c r="K196" i="13"/>
  <c r="S243" i="13"/>
  <c r="O211" i="13"/>
  <c r="K163" i="13"/>
  <c r="M93" i="13"/>
  <c r="I254" i="13"/>
  <c r="I99" i="13"/>
  <c r="I50" i="13"/>
  <c r="I33" i="13"/>
  <c r="U142" i="13"/>
  <c r="Q222" i="13"/>
  <c r="I152" i="13"/>
  <c r="I76" i="13"/>
  <c r="Q16" i="13"/>
  <c r="U192" i="13"/>
  <c r="M161" i="13"/>
  <c r="U129" i="13"/>
  <c r="M194" i="13"/>
  <c r="M19" i="13"/>
  <c r="I180" i="13"/>
  <c r="U212" i="13"/>
  <c r="I166" i="13"/>
  <c r="M23" i="13"/>
  <c r="M200" i="13"/>
  <c r="Q89" i="13"/>
  <c r="U138" i="13"/>
  <c r="Q28" i="13"/>
  <c r="M223" i="13"/>
  <c r="I78" i="13"/>
  <c r="I45" i="13"/>
  <c r="I256" i="13"/>
  <c r="Q176" i="13"/>
  <c r="I145" i="13"/>
  <c r="Q97" i="13"/>
  <c r="I146" i="13"/>
  <c r="Q50" i="13"/>
  <c r="Q19" i="13"/>
  <c r="M180" i="13"/>
  <c r="M101" i="13"/>
  <c r="M214" i="13"/>
  <c r="Q71" i="13"/>
  <c r="Q248" i="13"/>
  <c r="U201" i="13"/>
  <c r="M139" i="13"/>
  <c r="I206" i="13"/>
  <c r="S128" i="13"/>
  <c r="O128" i="13"/>
  <c r="K128" i="13"/>
  <c r="S143" i="13"/>
  <c r="O143" i="13"/>
  <c r="K143" i="13"/>
  <c r="S190" i="13"/>
  <c r="O190" i="13"/>
  <c r="K190" i="13"/>
  <c r="S237" i="13"/>
  <c r="O237" i="13"/>
  <c r="K237" i="13"/>
  <c r="S66" i="13"/>
  <c r="S44" i="13"/>
  <c r="O44" i="13"/>
  <c r="K44" i="13"/>
  <c r="S91" i="13"/>
  <c r="O91" i="13"/>
  <c r="K91" i="13"/>
  <c r="S138" i="13"/>
  <c r="O138" i="13"/>
  <c r="K138" i="13"/>
  <c r="S201" i="13"/>
  <c r="O201" i="13"/>
  <c r="K201" i="13"/>
  <c r="S248" i="13"/>
  <c r="O248" i="13"/>
  <c r="K248" i="13"/>
  <c r="K210" i="13"/>
  <c r="S7" i="13"/>
  <c r="O7" i="13"/>
  <c r="O162" i="13"/>
  <c r="S22" i="13"/>
  <c r="O22" i="13"/>
  <c r="K6" i="13"/>
  <c r="S37" i="13"/>
  <c r="O21" i="13"/>
  <c r="K5" i="13"/>
  <c r="S132" i="13"/>
  <c r="O116" i="13"/>
  <c r="K100" i="13"/>
  <c r="S147" i="13"/>
  <c r="O115" i="13"/>
  <c r="I53" i="13"/>
  <c r="U239" i="13"/>
  <c r="Q63" i="13"/>
  <c r="M143" i="13"/>
  <c r="M142" i="13"/>
  <c r="I62" i="13"/>
  <c r="I13" i="13"/>
  <c r="M16" i="13"/>
  <c r="Q192" i="13"/>
  <c r="I161" i="13"/>
  <c r="Q113" i="13"/>
  <c r="I162" i="13"/>
  <c r="Q162" i="13"/>
  <c r="Q83" i="13"/>
  <c r="M196" i="13"/>
  <c r="Q21" i="13"/>
  <c r="Q134" i="13"/>
  <c r="Q247" i="13"/>
  <c r="U168" i="13"/>
  <c r="M10" i="13"/>
  <c r="Q123" i="13"/>
  <c r="I191" i="13"/>
  <c r="W256" i="13"/>
  <c r="W240" i="13"/>
  <c r="W224" i="13"/>
  <c r="W208" i="13"/>
  <c r="W192" i="13"/>
  <c r="W176" i="13"/>
  <c r="W160" i="13"/>
  <c r="W144" i="13"/>
  <c r="W128" i="13"/>
  <c r="W112" i="13"/>
  <c r="W96" i="13"/>
  <c r="W80" i="13"/>
  <c r="W64" i="13"/>
  <c r="W48" i="13"/>
  <c r="W32" i="13"/>
  <c r="W16" i="13"/>
  <c r="W255" i="13"/>
  <c r="W239" i="13"/>
  <c r="W223" i="13"/>
  <c r="W207" i="13"/>
  <c r="W191" i="13"/>
  <c r="W175" i="13"/>
  <c r="W159" i="13"/>
  <c r="W143" i="13"/>
  <c r="W127" i="13"/>
  <c r="W111" i="13"/>
  <c r="W95" i="13"/>
  <c r="W79" i="13"/>
  <c r="W63" i="13"/>
  <c r="G63" i="13" s="1"/>
  <c r="W47" i="13"/>
  <c r="G47" i="13" s="1"/>
  <c r="W31" i="13"/>
  <c r="W15" i="13"/>
  <c r="W254" i="13"/>
  <c r="W238" i="13"/>
  <c r="W222" i="13"/>
  <c r="W206" i="13"/>
  <c r="W190" i="13"/>
  <c r="W174" i="13"/>
  <c r="W158" i="13"/>
  <c r="W142" i="13"/>
  <c r="W126" i="13"/>
  <c r="W110" i="13"/>
  <c r="W94" i="13"/>
  <c r="W78" i="13"/>
  <c r="W62" i="13"/>
  <c r="W46" i="13"/>
  <c r="W30" i="13"/>
  <c r="W14" i="13"/>
  <c r="W253" i="13"/>
  <c r="W237" i="13"/>
  <c r="W221" i="13"/>
  <c r="W205" i="13"/>
  <c r="W189" i="13"/>
  <c r="W173" i="13"/>
  <c r="W157" i="13"/>
  <c r="W141" i="13"/>
  <c r="W125" i="13"/>
  <c r="W109" i="13"/>
  <c r="W93" i="13"/>
  <c r="W77" i="13"/>
  <c r="W61" i="13"/>
  <c r="W45" i="13"/>
  <c r="W29" i="13"/>
  <c r="W13" i="13"/>
  <c r="W252" i="13"/>
  <c r="W236" i="13"/>
  <c r="W220" i="13"/>
  <c r="W204" i="13"/>
  <c r="W188" i="13"/>
  <c r="W172" i="13"/>
  <c r="W156" i="13"/>
  <c r="W140" i="13"/>
  <c r="W124" i="13"/>
  <c r="W108" i="13"/>
  <c r="W92" i="13"/>
  <c r="W76" i="13"/>
  <c r="W60" i="13"/>
  <c r="W44" i="13"/>
  <c r="W28" i="13"/>
  <c r="W12" i="13"/>
  <c r="W251" i="13"/>
  <c r="W235" i="13"/>
  <c r="W219" i="13"/>
  <c r="W203" i="13"/>
  <c r="W187" i="13"/>
  <c r="W171" i="13"/>
  <c r="W155" i="13"/>
  <c r="W139" i="13"/>
  <c r="W123" i="13"/>
  <c r="W107" i="13"/>
  <c r="W91" i="13"/>
  <c r="W75" i="13"/>
  <c r="W59" i="13"/>
  <c r="W43" i="13"/>
  <c r="W27" i="13"/>
  <c r="W11" i="13"/>
  <c r="W250" i="13"/>
  <c r="W234" i="13"/>
  <c r="W218" i="13"/>
  <c r="W202" i="13"/>
  <c r="W186" i="13"/>
  <c r="W170" i="13"/>
  <c r="W154" i="13"/>
  <c r="W138" i="13"/>
  <c r="W122" i="13"/>
  <c r="W106" i="13"/>
  <c r="W90" i="13"/>
  <c r="W74" i="13"/>
  <c r="W58" i="13"/>
  <c r="W42" i="13"/>
  <c r="W26" i="13"/>
  <c r="W10" i="13"/>
  <c r="W249" i="13"/>
  <c r="W233" i="13"/>
  <c r="W217" i="13"/>
  <c r="W201" i="13"/>
  <c r="W185" i="13"/>
  <c r="W169" i="13"/>
  <c r="W153" i="13"/>
  <c r="W137" i="13"/>
  <c r="W121" i="13"/>
  <c r="W105" i="13"/>
  <c r="W89" i="13"/>
  <c r="W73" i="13"/>
  <c r="W57" i="13"/>
  <c r="W41" i="13"/>
  <c r="W25" i="13"/>
  <c r="W9" i="13"/>
  <c r="W248" i="13"/>
  <c r="W232" i="13"/>
  <c r="W216" i="13"/>
  <c r="W200" i="13"/>
  <c r="W184" i="13"/>
  <c r="W168" i="13"/>
  <c r="W152" i="13"/>
  <c r="W136" i="13"/>
  <c r="W120" i="13"/>
  <c r="W104" i="13"/>
  <c r="W88" i="13"/>
  <c r="W72" i="13"/>
  <c r="W56" i="13"/>
  <c r="W40" i="13"/>
  <c r="W24" i="13"/>
  <c r="W8" i="13"/>
  <c r="W247" i="13"/>
  <c r="W231" i="13"/>
  <c r="W215" i="13"/>
  <c r="W199" i="13"/>
  <c r="W183" i="13"/>
  <c r="W167" i="13"/>
  <c r="W151" i="13"/>
  <c r="W135" i="13"/>
  <c r="W119" i="13"/>
  <c r="W103" i="13"/>
  <c r="W87" i="13"/>
  <c r="W71" i="13"/>
  <c r="W55" i="13"/>
  <c r="W39" i="13"/>
  <c r="W23" i="13"/>
  <c r="W7" i="13"/>
  <c r="W246" i="13"/>
  <c r="W230" i="13"/>
  <c r="W214" i="13"/>
  <c r="W198" i="13"/>
  <c r="W182" i="13"/>
  <c r="W166" i="13"/>
  <c r="W150" i="13"/>
  <c r="W134" i="13"/>
  <c r="W118" i="13"/>
  <c r="W102" i="13"/>
  <c r="W86" i="13"/>
  <c r="W70" i="13"/>
  <c r="W54" i="13"/>
  <c r="W38" i="13"/>
  <c r="W22" i="13"/>
  <c r="W6" i="13"/>
  <c r="W245" i="13"/>
  <c r="W229" i="13"/>
  <c r="W213" i="13"/>
  <c r="W197" i="13"/>
  <c r="W181" i="13"/>
  <c r="W165" i="13"/>
  <c r="W149" i="13"/>
  <c r="W133" i="13"/>
  <c r="W117" i="13"/>
  <c r="W101" i="13"/>
  <c r="W85" i="13"/>
  <c r="W69" i="13"/>
  <c r="W53" i="13"/>
  <c r="W37" i="13"/>
  <c r="W21" i="13"/>
  <c r="W5" i="13"/>
  <c r="W244" i="13"/>
  <c r="W228" i="13"/>
  <c r="W212" i="13"/>
  <c r="W196" i="13"/>
  <c r="W180" i="13"/>
  <c r="W164" i="13"/>
  <c r="W148" i="13"/>
  <c r="W132" i="13"/>
  <c r="W116" i="13"/>
  <c r="W100" i="13"/>
  <c r="W84" i="13"/>
  <c r="W68" i="13"/>
  <c r="W52" i="13"/>
  <c r="W36" i="13"/>
  <c r="W20" i="13"/>
  <c r="W4" i="13"/>
  <c r="W243" i="13"/>
  <c r="W227" i="13"/>
  <c r="W211" i="13"/>
  <c r="W195" i="13"/>
  <c r="W179" i="13"/>
  <c r="W163" i="13"/>
  <c r="W147" i="13"/>
  <c r="W131" i="13"/>
  <c r="W115" i="13"/>
  <c r="W99" i="13"/>
  <c r="W83" i="13"/>
  <c r="W67" i="13"/>
  <c r="W51" i="13"/>
  <c r="W35" i="13"/>
  <c r="W19" i="13"/>
  <c r="W3" i="13"/>
  <c r="W242" i="13"/>
  <c r="W226" i="13"/>
  <c r="W210" i="13"/>
  <c r="W194" i="13"/>
  <c r="W178" i="13"/>
  <c r="W162" i="13"/>
  <c r="W146" i="13"/>
  <c r="W130" i="13"/>
  <c r="W114" i="13"/>
  <c r="W98" i="13"/>
  <c r="W82" i="13"/>
  <c r="W66" i="13"/>
  <c r="W50" i="13"/>
  <c r="W34" i="13"/>
  <c r="W18" i="13"/>
  <c r="W2" i="13"/>
  <c r="W257" i="13"/>
  <c r="W241" i="13"/>
  <c r="W225" i="13"/>
  <c r="W209" i="13"/>
  <c r="W193" i="13"/>
  <c r="W177" i="13"/>
  <c r="W161" i="13"/>
  <c r="W145" i="13"/>
  <c r="W129" i="13"/>
  <c r="W113" i="13"/>
  <c r="W97" i="13"/>
  <c r="W81" i="13"/>
  <c r="W65" i="13"/>
  <c r="W49" i="13"/>
  <c r="W33" i="13"/>
  <c r="W17" i="13"/>
  <c r="K2" i="13"/>
  <c r="S162" i="13"/>
  <c r="O3" i="13"/>
  <c r="S3" i="13"/>
  <c r="K83" i="13"/>
  <c r="O83" i="13"/>
  <c r="K99" i="13"/>
  <c r="O99" i="13"/>
  <c r="S99" i="13"/>
  <c r="K20" i="13"/>
  <c r="O36" i="13"/>
  <c r="S36" i="13"/>
  <c r="S2" i="13"/>
  <c r="K149" i="13"/>
  <c r="O149" i="13"/>
  <c r="S149" i="13"/>
  <c r="K102" i="13"/>
  <c r="K115" i="13"/>
  <c r="S97" i="13"/>
  <c r="O97" i="13"/>
  <c r="K97" i="13"/>
  <c r="S112" i="13"/>
  <c r="O112" i="13"/>
  <c r="K112" i="13"/>
  <c r="S127" i="13"/>
  <c r="O127" i="13"/>
  <c r="K127" i="13"/>
  <c r="S174" i="13"/>
  <c r="O174" i="13"/>
  <c r="K174" i="13"/>
  <c r="S221" i="13"/>
  <c r="O221" i="13"/>
  <c r="K221" i="13"/>
  <c r="O130" i="13"/>
  <c r="S28" i="13"/>
  <c r="O28" i="13"/>
  <c r="K28" i="13"/>
  <c r="S75" i="13"/>
  <c r="O75" i="13"/>
  <c r="K75" i="13"/>
  <c r="S122" i="13"/>
  <c r="O122" i="13"/>
  <c r="K122" i="13"/>
  <c r="S185" i="13"/>
  <c r="O185" i="13"/>
  <c r="K185" i="13"/>
  <c r="S232" i="13"/>
  <c r="O232" i="13"/>
  <c r="K232" i="13"/>
  <c r="S247" i="13"/>
  <c r="O247" i="13"/>
  <c r="K247" i="13"/>
  <c r="K178" i="13"/>
  <c r="S6" i="13"/>
  <c r="O6" i="13"/>
  <c r="S18" i="13"/>
  <c r="S21" i="13"/>
  <c r="O5" i="13"/>
  <c r="K36" i="13"/>
  <c r="S116" i="13"/>
  <c r="O100" i="13"/>
  <c r="K84" i="13"/>
  <c r="S131" i="13"/>
  <c r="O67" i="13"/>
  <c r="O242" i="13"/>
  <c r="I37" i="13"/>
  <c r="U158" i="13"/>
  <c r="M238" i="13"/>
  <c r="M62" i="13"/>
  <c r="I95" i="13"/>
  <c r="I46" i="13"/>
  <c r="U45" i="13"/>
  <c r="M32" i="13"/>
  <c r="Q208" i="13"/>
  <c r="I177" i="13"/>
  <c r="Q129" i="13"/>
  <c r="I194" i="13"/>
  <c r="Q226" i="13"/>
  <c r="Q99" i="13"/>
  <c r="M212" i="13"/>
  <c r="E212" i="13" s="1"/>
  <c r="Q37" i="13"/>
  <c r="Q150" i="13"/>
  <c r="U7" i="13"/>
  <c r="U184" i="13"/>
  <c r="M58" i="13"/>
  <c r="Q139" i="13"/>
  <c r="I73" i="13"/>
  <c r="S106" i="13"/>
  <c r="K106" i="13"/>
  <c r="O169" i="13"/>
  <c r="S216" i="13"/>
  <c r="O216" i="13"/>
  <c r="K216" i="13"/>
  <c r="S231" i="13"/>
  <c r="O231" i="13"/>
  <c r="K231" i="13"/>
  <c r="S246" i="13"/>
  <c r="O246" i="13"/>
  <c r="K246" i="13"/>
  <c r="O114" i="13"/>
  <c r="S5" i="13"/>
  <c r="K245" i="13"/>
  <c r="K4" i="13"/>
  <c r="G4" i="13" s="1"/>
  <c r="S100" i="13"/>
  <c r="O84" i="13"/>
  <c r="K68" i="13"/>
  <c r="S115" i="13"/>
  <c r="O51" i="13"/>
  <c r="O18" i="13"/>
  <c r="I21" i="13"/>
  <c r="U253" i="13"/>
  <c r="U77" i="13"/>
  <c r="M157" i="13"/>
  <c r="I237" i="13"/>
  <c r="I79" i="13"/>
  <c r="Q207" i="13"/>
  <c r="M48" i="13"/>
  <c r="Q240" i="13"/>
  <c r="I209" i="13"/>
  <c r="Q145" i="13"/>
  <c r="I210" i="13"/>
  <c r="Q242" i="13"/>
  <c r="Q115" i="13"/>
  <c r="Q4" i="13"/>
  <c r="Q53" i="13"/>
  <c r="Q166" i="13"/>
  <c r="U23" i="13"/>
  <c r="U200" i="13"/>
  <c r="M74" i="13"/>
  <c r="Q155" i="13"/>
  <c r="I41" i="13"/>
  <c r="S169" i="13"/>
  <c r="O65" i="13"/>
  <c r="S80" i="13"/>
  <c r="K80" i="13"/>
  <c r="O95" i="13"/>
  <c r="S142" i="13"/>
  <c r="O142" i="13"/>
  <c r="K142" i="13"/>
  <c r="S189" i="13"/>
  <c r="O189" i="13"/>
  <c r="K189" i="13"/>
  <c r="S252" i="13"/>
  <c r="O252" i="13"/>
  <c r="K252" i="13"/>
  <c r="K23" i="13"/>
  <c r="G23" i="13" s="1"/>
  <c r="S43" i="13"/>
  <c r="O43" i="13"/>
  <c r="K43" i="13"/>
  <c r="S90" i="13"/>
  <c r="O90" i="13"/>
  <c r="K90" i="13"/>
  <c r="S153" i="13"/>
  <c r="O153" i="13"/>
  <c r="K153" i="13"/>
  <c r="S200" i="13"/>
  <c r="O200" i="13"/>
  <c r="K200" i="13"/>
  <c r="S215" i="13"/>
  <c r="O215" i="13"/>
  <c r="K215" i="13"/>
  <c r="S230" i="13"/>
  <c r="O230" i="13"/>
  <c r="K230" i="13"/>
  <c r="K98" i="13"/>
  <c r="G98" i="13" s="1"/>
  <c r="O245" i="13"/>
  <c r="K229" i="13"/>
  <c r="K35" i="13"/>
  <c r="S84" i="13"/>
  <c r="O68" i="13"/>
  <c r="K52" i="13"/>
  <c r="S83" i="13"/>
  <c r="O35" i="13"/>
  <c r="K34" i="13"/>
  <c r="G34" i="13" s="1"/>
  <c r="I5" i="13"/>
  <c r="U159" i="13"/>
  <c r="Q239" i="13"/>
  <c r="I238" i="13"/>
  <c r="I158" i="13"/>
  <c r="I63" i="13"/>
  <c r="Q126" i="13"/>
  <c r="M64" i="13"/>
  <c r="Q256" i="13"/>
  <c r="M33" i="13"/>
  <c r="Q161" i="13"/>
  <c r="I226" i="13"/>
  <c r="U2" i="13"/>
  <c r="Q163" i="13"/>
  <c r="Q116" i="13"/>
  <c r="Q101" i="13"/>
  <c r="Q214" i="13"/>
  <c r="U71" i="13"/>
  <c r="U248" i="13"/>
  <c r="M122" i="13"/>
  <c r="Q235" i="13"/>
  <c r="O106" i="13"/>
  <c r="K169" i="13"/>
  <c r="I2" i="13"/>
  <c r="I128" i="13"/>
  <c r="I18" i="13"/>
  <c r="I24" i="13"/>
  <c r="I104" i="13"/>
  <c r="I56" i="13"/>
  <c r="I57" i="13"/>
  <c r="I141" i="13"/>
  <c r="M125" i="13"/>
  <c r="U108" i="13"/>
  <c r="Q108" i="13"/>
  <c r="M108" i="13"/>
  <c r="U251" i="13"/>
  <c r="Q251" i="13"/>
  <c r="M251" i="13"/>
  <c r="I11" i="13"/>
  <c r="I58" i="13"/>
  <c r="M94" i="13"/>
  <c r="I7" i="13"/>
  <c r="I43" i="13"/>
  <c r="I74" i="13"/>
  <c r="I88" i="13"/>
  <c r="I89" i="13"/>
  <c r="M30" i="13"/>
  <c r="Q31" i="13"/>
  <c r="U76" i="13"/>
  <c r="Q76" i="13"/>
  <c r="M76" i="13"/>
  <c r="U219" i="13"/>
  <c r="Q219" i="13"/>
  <c r="M219" i="13"/>
  <c r="I219" i="13"/>
  <c r="U42" i="13"/>
  <c r="Q42" i="13"/>
  <c r="M42" i="13"/>
  <c r="U153" i="13"/>
  <c r="Q153" i="13"/>
  <c r="M153" i="13"/>
  <c r="I3" i="13"/>
  <c r="I175" i="13"/>
  <c r="U94" i="13"/>
  <c r="I25" i="13"/>
  <c r="I106" i="13"/>
  <c r="I107" i="13"/>
  <c r="M111" i="13"/>
  <c r="Q125" i="13"/>
  <c r="U60" i="13"/>
  <c r="Q60" i="13"/>
  <c r="M60" i="13"/>
  <c r="U203" i="13"/>
  <c r="Q203" i="13"/>
  <c r="M203" i="13"/>
  <c r="I203" i="13"/>
  <c r="U26" i="13"/>
  <c r="Q26" i="13"/>
  <c r="M26" i="13"/>
  <c r="U137" i="13"/>
  <c r="Q137" i="13"/>
  <c r="M137" i="13"/>
  <c r="I8" i="13"/>
  <c r="Q189" i="13"/>
  <c r="I9" i="13"/>
  <c r="I75" i="13"/>
  <c r="I138" i="13"/>
  <c r="I139" i="13"/>
  <c r="M205" i="13"/>
  <c r="Q206" i="13"/>
  <c r="U44" i="13"/>
  <c r="Q44" i="13"/>
  <c r="M44" i="13"/>
  <c r="U187" i="13"/>
  <c r="I26" i="13"/>
  <c r="I12" i="13"/>
  <c r="I19" i="13"/>
  <c r="M95" i="13"/>
  <c r="I105" i="13"/>
  <c r="I189" i="13"/>
  <c r="U95" i="13"/>
  <c r="M175" i="13"/>
  <c r="U13" i="13"/>
  <c r="I70" i="13"/>
  <c r="I27" i="13"/>
  <c r="M190" i="13"/>
  <c r="M191" i="13"/>
  <c r="U30" i="13"/>
  <c r="U236" i="13"/>
  <c r="Q14" i="13"/>
  <c r="I39" i="13"/>
  <c r="U175" i="13"/>
  <c r="M189" i="13"/>
  <c r="Q15" i="13"/>
  <c r="Q29" i="13"/>
  <c r="U111" i="13"/>
  <c r="U220" i="13"/>
  <c r="Q220" i="13"/>
  <c r="M220" i="13"/>
  <c r="I220" i="13"/>
  <c r="U107" i="13"/>
  <c r="Q107" i="13"/>
  <c r="Q94" i="13"/>
  <c r="I14" i="13"/>
  <c r="I22" i="13"/>
  <c r="I87" i="13"/>
  <c r="Q109" i="13"/>
  <c r="Q110" i="13"/>
  <c r="U205" i="13"/>
  <c r="U204" i="13"/>
  <c r="Q204" i="13"/>
  <c r="M204" i="13"/>
  <c r="I204" i="13"/>
  <c r="U91" i="13"/>
  <c r="Q95" i="13"/>
  <c r="I55" i="13"/>
  <c r="M13" i="13"/>
  <c r="I6" i="13"/>
  <c r="Q190" i="13"/>
  <c r="Q191" i="13"/>
  <c r="I91" i="13"/>
  <c r="U188" i="13"/>
  <c r="I10" i="13"/>
  <c r="I23" i="13"/>
  <c r="I28" i="13"/>
  <c r="U15" i="13"/>
  <c r="U29" i="13"/>
  <c r="I109" i="13"/>
  <c r="U172" i="13"/>
  <c r="Q172" i="13"/>
  <c r="I42" i="13"/>
  <c r="U14" i="13"/>
  <c r="I71" i="13"/>
  <c r="I90" i="13"/>
  <c r="I136" i="13"/>
  <c r="M14" i="13"/>
  <c r="Q13" i="13"/>
  <c r="Q175" i="13"/>
  <c r="U206" i="13"/>
  <c r="U189" i="13"/>
  <c r="I30" i="13"/>
  <c r="I38" i="13"/>
  <c r="M29" i="13"/>
  <c r="U156" i="13"/>
  <c r="M236" i="13"/>
  <c r="U235" i="13"/>
  <c r="Q91" i="13"/>
  <c r="M43" i="13"/>
  <c r="U90" i="13"/>
  <c r="Q58" i="13"/>
  <c r="I250" i="13"/>
  <c r="U73" i="13"/>
  <c r="Q41" i="13"/>
  <c r="M9" i="13"/>
  <c r="U152" i="13"/>
  <c r="Q152" i="13"/>
  <c r="M152" i="13"/>
  <c r="U231" i="13"/>
  <c r="Q231" i="13"/>
  <c r="M231" i="13"/>
  <c r="I231" i="13"/>
  <c r="U118" i="13"/>
  <c r="Q118" i="13"/>
  <c r="M118" i="13"/>
  <c r="I118" i="13"/>
  <c r="U5" i="13"/>
  <c r="Q5" i="13"/>
  <c r="M5" i="13"/>
  <c r="U164" i="13"/>
  <c r="Q164" i="13"/>
  <c r="M164" i="13"/>
  <c r="I164" i="13"/>
  <c r="U67" i="13"/>
  <c r="Q67" i="13"/>
  <c r="M67" i="13"/>
  <c r="U210" i="13"/>
  <c r="Q210" i="13"/>
  <c r="I54" i="13"/>
  <c r="M110" i="13"/>
  <c r="U140" i="13"/>
  <c r="M188" i="13"/>
  <c r="U171" i="13"/>
  <c r="Q75" i="13"/>
  <c r="M27" i="13"/>
  <c r="U74" i="13"/>
  <c r="Q10" i="13"/>
  <c r="I234" i="13"/>
  <c r="U57" i="13"/>
  <c r="Q25" i="13"/>
  <c r="I249" i="13"/>
  <c r="U136" i="13"/>
  <c r="Q136" i="13"/>
  <c r="M136" i="13"/>
  <c r="U215" i="13"/>
  <c r="Q215" i="13"/>
  <c r="M215" i="13"/>
  <c r="I215" i="13"/>
  <c r="U102" i="13"/>
  <c r="Q102" i="13"/>
  <c r="M102" i="13"/>
  <c r="U245" i="13"/>
  <c r="Q245" i="13"/>
  <c r="M245" i="13"/>
  <c r="I245" i="13"/>
  <c r="U148" i="13"/>
  <c r="Q148" i="13"/>
  <c r="M148" i="13"/>
  <c r="I148" i="13"/>
  <c r="U51" i="13"/>
  <c r="Q51" i="13"/>
  <c r="M51" i="13"/>
  <c r="U194" i="13"/>
  <c r="Q194" i="13"/>
  <c r="I59" i="13"/>
  <c r="U110" i="13"/>
  <c r="U124" i="13"/>
  <c r="M172" i="13"/>
  <c r="U155" i="13"/>
  <c r="Q59" i="13"/>
  <c r="M11" i="13"/>
  <c r="U58" i="13"/>
  <c r="M250" i="13"/>
  <c r="I218" i="13"/>
  <c r="U41" i="13"/>
  <c r="Q9" i="13"/>
  <c r="I233" i="13"/>
  <c r="U120" i="13"/>
  <c r="Q120" i="13"/>
  <c r="M120" i="13"/>
  <c r="U199" i="13"/>
  <c r="Q199" i="13"/>
  <c r="M199" i="13"/>
  <c r="I199" i="13"/>
  <c r="U86" i="13"/>
  <c r="Q86" i="13"/>
  <c r="M86" i="13"/>
  <c r="U229" i="13"/>
  <c r="Q229" i="13"/>
  <c r="M229" i="13"/>
  <c r="I229" i="13"/>
  <c r="U132" i="13"/>
  <c r="Q132" i="13"/>
  <c r="M132" i="13"/>
  <c r="I132" i="13"/>
  <c r="U35" i="13"/>
  <c r="Q35" i="13"/>
  <c r="M35" i="13"/>
  <c r="U178" i="13"/>
  <c r="Q178" i="13"/>
  <c r="M178" i="13"/>
  <c r="I178" i="13"/>
  <c r="U81" i="13"/>
  <c r="Q81" i="13"/>
  <c r="M81" i="13"/>
  <c r="U224" i="13"/>
  <c r="Q224" i="13"/>
  <c r="M224" i="13"/>
  <c r="I224" i="13"/>
  <c r="Q45" i="13"/>
  <c r="I221" i="13"/>
  <c r="I94" i="13"/>
  <c r="I47" i="13"/>
  <c r="Q143" i="13"/>
  <c r="M63" i="13"/>
  <c r="I98" i="13"/>
  <c r="I51" i="13"/>
  <c r="Q79" i="13"/>
  <c r="I174" i="13"/>
  <c r="I86" i="13"/>
  <c r="U191" i="13"/>
  <c r="U92" i="13"/>
  <c r="M156" i="13"/>
  <c r="U139" i="13"/>
  <c r="Q43" i="13"/>
  <c r="I251" i="13"/>
  <c r="U10" i="13"/>
  <c r="M234" i="13"/>
  <c r="I202" i="13"/>
  <c r="U25" i="13"/>
  <c r="M249" i="13"/>
  <c r="I217" i="13"/>
  <c r="U104" i="13"/>
  <c r="Q104" i="13"/>
  <c r="M104" i="13"/>
  <c r="U183" i="13"/>
  <c r="Q183" i="13"/>
  <c r="M183" i="13"/>
  <c r="I183" i="13"/>
  <c r="U70" i="13"/>
  <c r="Q70" i="13"/>
  <c r="M70" i="13"/>
  <c r="U213" i="13"/>
  <c r="Q213" i="13"/>
  <c r="M213" i="13"/>
  <c r="I213" i="13"/>
  <c r="U116" i="13"/>
  <c r="I108" i="13"/>
  <c r="U28" i="13"/>
  <c r="M140" i="13"/>
  <c r="U123" i="13"/>
  <c r="Q27" i="13"/>
  <c r="I235" i="13"/>
  <c r="Q250" i="13"/>
  <c r="M218" i="13"/>
  <c r="I186" i="13"/>
  <c r="U9" i="13"/>
  <c r="M233" i="13"/>
  <c r="I201" i="13"/>
  <c r="U88" i="13"/>
  <c r="Q88" i="13"/>
  <c r="M88" i="13"/>
  <c r="U167" i="13"/>
  <c r="Q167" i="13"/>
  <c r="M167" i="13"/>
  <c r="I167" i="13"/>
  <c r="U54" i="13"/>
  <c r="Q54" i="13"/>
  <c r="M54" i="13"/>
  <c r="U197" i="13"/>
  <c r="Q197" i="13"/>
  <c r="M197" i="13"/>
  <c r="I197" i="13"/>
  <c r="U100" i="13"/>
  <c r="Q100" i="13"/>
  <c r="M100" i="13"/>
  <c r="I100" i="13"/>
  <c r="U3" i="13"/>
  <c r="Q3" i="13"/>
  <c r="M3" i="13"/>
  <c r="U146" i="13"/>
  <c r="Q146" i="13"/>
  <c r="I205" i="13"/>
  <c r="U12" i="13"/>
  <c r="M124" i="13"/>
  <c r="U75" i="13"/>
  <c r="Q11" i="13"/>
  <c r="I187" i="13"/>
  <c r="Q234" i="13"/>
  <c r="M202" i="13"/>
  <c r="I170" i="13"/>
  <c r="Q249" i="13"/>
  <c r="M217" i="13"/>
  <c r="I185" i="13"/>
  <c r="U72" i="13"/>
  <c r="Q72" i="13"/>
  <c r="M72" i="13"/>
  <c r="U151" i="13"/>
  <c r="Q151" i="13"/>
  <c r="M151" i="13"/>
  <c r="I151" i="13"/>
  <c r="U38" i="13"/>
  <c r="Q38" i="13"/>
  <c r="M38" i="13"/>
  <c r="U181" i="13"/>
  <c r="Q181" i="13"/>
  <c r="M181" i="13"/>
  <c r="I181" i="13"/>
  <c r="U84" i="13"/>
  <c r="Q84" i="13"/>
  <c r="M84" i="13"/>
  <c r="U243" i="13"/>
  <c r="Q243" i="13"/>
  <c r="M243" i="13"/>
  <c r="I243" i="13"/>
  <c r="U130" i="13"/>
  <c r="Q130" i="13"/>
  <c r="I40" i="13"/>
  <c r="Q30" i="13"/>
  <c r="E30" i="13" s="1"/>
  <c r="Q252" i="13"/>
  <c r="M92" i="13"/>
  <c r="U59" i="13"/>
  <c r="M235" i="13"/>
  <c r="U250" i="13"/>
  <c r="Q218" i="13"/>
  <c r="M186" i="13"/>
  <c r="I154" i="13"/>
  <c r="Q233" i="13"/>
  <c r="M201" i="13"/>
  <c r="I169" i="13"/>
  <c r="U56" i="13"/>
  <c r="Q56" i="13"/>
  <c r="M56" i="13"/>
  <c r="U135" i="13"/>
  <c r="Q135" i="13"/>
  <c r="M135" i="13"/>
  <c r="I135" i="13"/>
  <c r="U22" i="13"/>
  <c r="Q22" i="13"/>
  <c r="M22" i="13"/>
  <c r="U165" i="13"/>
  <c r="Q165" i="13"/>
  <c r="M165" i="13"/>
  <c r="I165" i="13"/>
  <c r="U68" i="13"/>
  <c r="Q68" i="13"/>
  <c r="M68" i="13"/>
  <c r="U227" i="13"/>
  <c r="Q227" i="13"/>
  <c r="M227" i="13"/>
  <c r="I227" i="13"/>
  <c r="U114" i="13"/>
  <c r="Q114" i="13"/>
  <c r="M114" i="13"/>
  <c r="I114" i="13"/>
  <c r="U17" i="13"/>
  <c r="Q17" i="13"/>
  <c r="M17" i="13"/>
  <c r="U160" i="13"/>
  <c r="Q160" i="13"/>
  <c r="M160" i="13"/>
  <c r="I160" i="13"/>
  <c r="U126" i="13"/>
  <c r="Q46" i="13"/>
  <c r="M47" i="13"/>
  <c r="I113" i="13"/>
  <c r="I32" i="13"/>
  <c r="U237" i="13"/>
  <c r="Q157" i="13"/>
  <c r="M77" i="13"/>
  <c r="I125" i="13"/>
  <c r="E125" i="13" s="1"/>
  <c r="I20" i="13"/>
  <c r="U173" i="13"/>
  <c r="M255" i="13"/>
  <c r="I72" i="13"/>
  <c r="Q111" i="13"/>
  <c r="Q236" i="13"/>
  <c r="M28" i="13"/>
  <c r="U43" i="13"/>
  <c r="M187" i="13"/>
  <c r="U234" i="13"/>
  <c r="Q202" i="13"/>
  <c r="M170" i="13"/>
  <c r="U249" i="13"/>
  <c r="Q217" i="13"/>
  <c r="M185" i="13"/>
  <c r="I153" i="13"/>
  <c r="E153" i="13" s="1"/>
  <c r="U40" i="13"/>
  <c r="Q40" i="13"/>
  <c r="M40" i="13"/>
  <c r="U119" i="13"/>
  <c r="Q119" i="13"/>
  <c r="M119" i="13"/>
  <c r="I119" i="13"/>
  <c r="U6" i="13"/>
  <c r="Q6" i="13"/>
  <c r="M6" i="13"/>
  <c r="U149" i="13"/>
  <c r="Q149" i="13"/>
  <c r="M149" i="13"/>
  <c r="I149" i="13"/>
  <c r="U52" i="13"/>
  <c r="Q52" i="13"/>
  <c r="M52" i="13"/>
  <c r="U211" i="13"/>
  <c r="Q211" i="13"/>
  <c r="M211" i="13"/>
  <c r="I211" i="13"/>
  <c r="U98" i="13"/>
  <c r="Q98" i="13"/>
  <c r="M98" i="13"/>
  <c r="U257" i="13"/>
  <c r="Q257" i="13"/>
  <c r="M257" i="13"/>
  <c r="I257" i="13"/>
  <c r="U144" i="13"/>
  <c r="Q144" i="13"/>
  <c r="M144" i="13"/>
  <c r="I144" i="13"/>
  <c r="U207" i="13"/>
  <c r="Q127" i="13"/>
  <c r="E127" i="13" s="1"/>
  <c r="M141" i="13"/>
  <c r="I157" i="13"/>
  <c r="I48" i="13"/>
  <c r="Q238" i="13"/>
  <c r="E238" i="13" s="1"/>
  <c r="M158" i="13"/>
  <c r="I171" i="13"/>
  <c r="I36" i="13"/>
  <c r="U254" i="13"/>
  <c r="Q93" i="13"/>
  <c r="I190" i="13"/>
  <c r="Q205" i="13"/>
  <c r="Q188" i="13"/>
  <c r="M12" i="13"/>
  <c r="U27" i="13"/>
  <c r="M171" i="13"/>
  <c r="U218" i="13"/>
  <c r="Q186" i="13"/>
  <c r="M154" i="13"/>
  <c r="U233" i="13"/>
  <c r="Q201" i="13"/>
  <c r="M169" i="13"/>
  <c r="I137" i="13"/>
  <c r="E137" i="13" s="1"/>
  <c r="U24" i="13"/>
  <c r="Q24" i="13"/>
  <c r="M24" i="13"/>
  <c r="U103" i="13"/>
  <c r="Q103" i="13"/>
  <c r="M103" i="13"/>
  <c r="U246" i="13"/>
  <c r="Q246" i="13"/>
  <c r="M246" i="13"/>
  <c r="I246" i="13"/>
  <c r="U133" i="13"/>
  <c r="Q133" i="13"/>
  <c r="M133" i="13"/>
  <c r="I133" i="13"/>
  <c r="U36" i="13"/>
  <c r="Q36" i="13"/>
  <c r="M36" i="13"/>
  <c r="U195" i="13"/>
  <c r="Q195" i="13"/>
  <c r="M195" i="13"/>
  <c r="I195" i="13"/>
  <c r="U82" i="13"/>
  <c r="Q82" i="13"/>
  <c r="M82" i="13"/>
  <c r="U241" i="13"/>
  <c r="Q241" i="13"/>
  <c r="M241" i="13"/>
  <c r="I241" i="13"/>
  <c r="U128" i="13"/>
  <c r="Q128" i="13"/>
  <c r="M128" i="13"/>
  <c r="I44" i="13"/>
  <c r="E44" i="13" s="1"/>
  <c r="Q221" i="13"/>
  <c r="M222" i="13"/>
  <c r="I223" i="13"/>
  <c r="I64" i="13"/>
  <c r="E64" i="13" s="1"/>
  <c r="U63" i="13"/>
  <c r="M239" i="13"/>
  <c r="I253" i="13"/>
  <c r="I52" i="13"/>
  <c r="Q174" i="13"/>
  <c r="E174" i="13" s="1"/>
  <c r="M15" i="13"/>
  <c r="I142" i="13"/>
  <c r="Q156" i="13"/>
  <c r="I252" i="13"/>
  <c r="U11" i="13"/>
  <c r="M155" i="13"/>
  <c r="U202" i="13"/>
  <c r="Q170" i="13"/>
  <c r="M138" i="13"/>
  <c r="U217" i="13"/>
  <c r="Q185" i="13"/>
  <c r="M121" i="13"/>
  <c r="I121" i="13"/>
  <c r="U8" i="13"/>
  <c r="Q8" i="13"/>
  <c r="M8" i="13"/>
  <c r="U87" i="13"/>
  <c r="Q87" i="13"/>
  <c r="M87" i="13"/>
  <c r="U230" i="13"/>
  <c r="Q230" i="13"/>
  <c r="M230" i="13"/>
  <c r="I230" i="13"/>
  <c r="U117" i="13"/>
  <c r="Q117" i="13"/>
  <c r="M117" i="13"/>
  <c r="I117" i="13"/>
  <c r="U20" i="13"/>
  <c r="Q20" i="13"/>
  <c r="M20" i="13"/>
  <c r="U179" i="13"/>
  <c r="Q179" i="13"/>
  <c r="M179" i="13"/>
  <c r="I179" i="13"/>
  <c r="U66" i="13"/>
  <c r="Q66" i="13"/>
  <c r="M66" i="13"/>
  <c r="U225" i="13"/>
  <c r="Q225" i="13"/>
  <c r="M225" i="13"/>
  <c r="I225" i="13"/>
  <c r="U112" i="13"/>
  <c r="Q112" i="13"/>
  <c r="M112" i="13"/>
  <c r="I60" i="13"/>
  <c r="E60" i="13" s="1"/>
  <c r="U46" i="13"/>
  <c r="E46" i="13" s="1"/>
  <c r="Q47" i="13"/>
  <c r="M61" i="13"/>
  <c r="E61" i="13" s="1"/>
  <c r="I80" i="13"/>
  <c r="I17" i="13"/>
  <c r="U157" i="13"/>
  <c r="E157" i="13" s="1"/>
  <c r="Q77" i="13"/>
  <c r="M78" i="13"/>
  <c r="I68" i="13"/>
  <c r="E68" i="13" s="1"/>
  <c r="Q255" i="13"/>
  <c r="U109" i="13"/>
  <c r="E109" i="13" s="1"/>
  <c r="M31" i="13"/>
  <c r="Q124" i="13"/>
  <c r="I188" i="13"/>
  <c r="Q187" i="13"/>
  <c r="M123" i="13"/>
  <c r="U170" i="13"/>
  <c r="Q138" i="13"/>
  <c r="M106" i="13"/>
  <c r="E106" i="13" s="1"/>
  <c r="U185" i="13"/>
  <c r="Q121" i="13"/>
  <c r="M89" i="13"/>
  <c r="E89" i="13" s="1"/>
  <c r="U232" i="13"/>
  <c r="Q232" i="13"/>
  <c r="M232" i="13"/>
  <c r="I232" i="13"/>
  <c r="U55" i="13"/>
  <c r="Q55" i="13"/>
  <c r="M55" i="13"/>
  <c r="U198" i="13"/>
  <c r="Q198" i="13"/>
  <c r="M198" i="13"/>
  <c r="I198" i="13"/>
  <c r="U85" i="13"/>
  <c r="Q85" i="13"/>
  <c r="M85" i="13"/>
  <c r="U244" i="13"/>
  <c r="Q244" i="13"/>
  <c r="M244" i="13"/>
  <c r="I244" i="13"/>
  <c r="U147" i="13"/>
  <c r="Q147" i="13"/>
  <c r="M147" i="13"/>
  <c r="I147" i="13"/>
  <c r="U34" i="13"/>
  <c r="Q34" i="13"/>
  <c r="M34" i="13"/>
  <c r="U193" i="13"/>
  <c r="Q193" i="13"/>
  <c r="M193" i="13"/>
  <c r="I193" i="13"/>
  <c r="U80" i="13"/>
  <c r="Q80" i="13"/>
  <c r="M80" i="13"/>
  <c r="I92" i="13"/>
  <c r="I29" i="13"/>
  <c r="E29" i="13" s="1"/>
  <c r="U190" i="13"/>
  <c r="M206" i="13"/>
  <c r="E206" i="13" s="1"/>
  <c r="Q92" i="13"/>
  <c r="I172" i="13"/>
  <c r="E172" i="13" s="1"/>
  <c r="Q171" i="13"/>
  <c r="M107" i="13"/>
  <c r="E107" i="13" s="1"/>
  <c r="U154" i="13"/>
  <c r="Q122" i="13"/>
  <c r="M90" i="13"/>
  <c r="U169" i="13"/>
  <c r="Q105" i="13"/>
  <c r="M73" i="13"/>
  <c r="E73" i="13" s="1"/>
  <c r="U216" i="13"/>
  <c r="Q216" i="13"/>
  <c r="M216" i="13"/>
  <c r="I216" i="13"/>
  <c r="U39" i="13"/>
  <c r="Q39" i="13"/>
  <c r="M39" i="13"/>
  <c r="U182" i="13"/>
  <c r="Q182" i="13"/>
  <c r="M182" i="13"/>
  <c r="I182" i="13"/>
  <c r="U69" i="13"/>
  <c r="Q69" i="13"/>
  <c r="M69" i="13"/>
  <c r="U228" i="13"/>
  <c r="Q228" i="13"/>
  <c r="M228" i="13"/>
  <c r="I228" i="13"/>
  <c r="U131" i="13"/>
  <c r="Q131" i="13"/>
  <c r="M131" i="13"/>
  <c r="I131" i="13"/>
  <c r="U18" i="13"/>
  <c r="Q18" i="13"/>
  <c r="M18" i="13"/>
  <c r="U177" i="13"/>
  <c r="Q177" i="13"/>
  <c r="M177" i="13"/>
  <c r="S65" i="13"/>
  <c r="K65" i="13"/>
  <c r="O80" i="13"/>
  <c r="S95" i="13"/>
  <c r="K95" i="13"/>
  <c r="S49" i="13"/>
  <c r="O49" i="13"/>
  <c r="K49" i="13"/>
  <c r="S64" i="13"/>
  <c r="O64" i="13"/>
  <c r="K64" i="13"/>
  <c r="S79" i="13"/>
  <c r="O79" i="13"/>
  <c r="K79" i="13"/>
  <c r="S126" i="13"/>
  <c r="O126" i="13"/>
  <c r="K126" i="13"/>
  <c r="S173" i="13"/>
  <c r="O173" i="13"/>
  <c r="K173" i="13"/>
  <c r="S236" i="13"/>
  <c r="O236" i="13"/>
  <c r="K236" i="13"/>
  <c r="O210" i="13"/>
  <c r="S27" i="13"/>
  <c r="O27" i="13"/>
  <c r="K27" i="13"/>
  <c r="S74" i="13"/>
  <c r="O74" i="13"/>
  <c r="K74" i="13"/>
  <c r="S137" i="13"/>
  <c r="O137" i="13"/>
  <c r="K137" i="13"/>
  <c r="S184" i="13"/>
  <c r="O184" i="13"/>
  <c r="K184" i="13"/>
  <c r="S199" i="13"/>
  <c r="O199" i="13"/>
  <c r="K199" i="13"/>
  <c r="S214" i="13"/>
  <c r="O214" i="13"/>
  <c r="K214" i="13"/>
  <c r="S245" i="13"/>
  <c r="O229" i="13"/>
  <c r="K213" i="13"/>
  <c r="S242" i="13"/>
  <c r="S68" i="13"/>
  <c r="O52" i="13"/>
  <c r="K19" i="13"/>
  <c r="S67" i="13"/>
  <c r="O19" i="13"/>
  <c r="S257" i="13"/>
  <c r="U79" i="13"/>
  <c r="E79" i="13" s="1"/>
  <c r="U78" i="13"/>
  <c r="Q158" i="13"/>
  <c r="I159" i="13"/>
  <c r="E159" i="13" s="1"/>
  <c r="I120" i="13"/>
  <c r="E120" i="13" s="1"/>
  <c r="I31" i="13"/>
  <c r="M207" i="13"/>
  <c r="M96" i="13"/>
  <c r="U16" i="13"/>
  <c r="E16" i="13" s="1"/>
  <c r="M49" i="13"/>
  <c r="Q209" i="13"/>
  <c r="I242" i="13"/>
  <c r="E242" i="13" s="1"/>
  <c r="U50" i="13"/>
  <c r="U19" i="13"/>
  <c r="Q180" i="13"/>
  <c r="U21" i="13"/>
  <c r="U134" i="13"/>
  <c r="U247" i="13"/>
  <c r="M25" i="13"/>
  <c r="E25" i="13" s="1"/>
  <c r="Q74" i="13"/>
  <c r="I124" i="13"/>
  <c r="O11" i="13"/>
  <c r="K11" i="13"/>
  <c r="S58" i="13"/>
  <c r="O58" i="13"/>
  <c r="K58" i="13"/>
  <c r="S121" i="13"/>
  <c r="O121" i="13"/>
  <c r="K121" i="13"/>
  <c r="S168" i="13"/>
  <c r="O168" i="13"/>
  <c r="K168" i="13"/>
  <c r="S183" i="13"/>
  <c r="O183" i="13"/>
  <c r="K183" i="13"/>
  <c r="S198" i="13"/>
  <c r="O198" i="13"/>
  <c r="K198" i="13"/>
  <c r="S229" i="13"/>
  <c r="O213" i="13"/>
  <c r="K197" i="13"/>
  <c r="G197" i="13" s="1"/>
  <c r="S194" i="13"/>
  <c r="S52" i="13"/>
  <c r="O20" i="13"/>
  <c r="S226" i="13"/>
  <c r="S51" i="13"/>
  <c r="K243" i="13"/>
  <c r="G243" i="13" s="1"/>
  <c r="K18" i="13"/>
  <c r="G18" i="13" s="1"/>
  <c r="Q254" i="13"/>
  <c r="E254" i="13" s="1"/>
  <c r="Q253" i="13"/>
  <c r="E253" i="13" s="1"/>
  <c r="I239" i="13"/>
  <c r="I122" i="13"/>
  <c r="I96" i="13"/>
  <c r="I15" i="13"/>
  <c r="U221" i="13"/>
  <c r="E221" i="13" s="1"/>
  <c r="M126" i="13"/>
  <c r="E126" i="13" s="1"/>
  <c r="M176" i="13"/>
  <c r="U32" i="13"/>
  <c r="M65" i="13"/>
  <c r="U33" i="13"/>
  <c r="M2" i="13"/>
  <c r="U162" i="13"/>
  <c r="U83" i="13"/>
  <c r="Q196" i="13"/>
  <c r="U37" i="13"/>
  <c r="U150" i="13"/>
  <c r="I184" i="13"/>
  <c r="E184" i="13" s="1"/>
  <c r="M41" i="13"/>
  <c r="E41" i="13" s="1"/>
  <c r="Q90" i="13"/>
  <c r="I140" i="13"/>
  <c r="E140" i="13" s="1"/>
  <c r="E48" i="13"/>
  <c r="F157" i="13"/>
  <c r="E113" i="13"/>
  <c r="F62" i="13"/>
  <c r="F174" i="13"/>
  <c r="F109" i="13"/>
  <c r="F141" i="13"/>
  <c r="E255" i="13"/>
  <c r="E205" i="13"/>
  <c r="E63" i="13"/>
  <c r="E191" i="13"/>
  <c r="E223" i="13"/>
  <c r="E175" i="13"/>
  <c r="F110" i="13"/>
  <c r="E222" i="13"/>
  <c r="E139" i="13"/>
  <c r="E141" i="13"/>
  <c r="E62" i="13"/>
  <c r="E142" i="13"/>
  <c r="E108" i="13"/>
  <c r="E93" i="13"/>
  <c r="E57" i="13"/>
  <c r="E88" i="13"/>
  <c r="E14" i="13"/>
  <c r="E91" i="13"/>
  <c r="E72" i="13"/>
  <c r="E173" i="13"/>
  <c r="E81" i="13"/>
  <c r="E237" i="13"/>
  <c r="E143" i="13"/>
  <c r="E56" i="13"/>
  <c r="E45" i="13"/>
  <c r="E40" i="13"/>
  <c r="E189" i="13"/>
  <c r="F14" i="13"/>
  <c r="F46" i="13"/>
  <c r="F3" i="13"/>
  <c r="F230" i="13"/>
  <c r="F9" i="13"/>
  <c r="F128" i="13"/>
  <c r="F243" i="13"/>
  <c r="F71" i="13"/>
  <c r="F199" i="13"/>
  <c r="F112" i="13"/>
  <c r="F219" i="13"/>
  <c r="F215" i="13"/>
  <c r="F96" i="13"/>
  <c r="F194" i="13"/>
  <c r="F19" i="13"/>
  <c r="F253" i="13"/>
  <c r="F231" i="13"/>
  <c r="F175" i="13"/>
  <c r="F238" i="13"/>
  <c r="F212" i="13"/>
  <c r="F247" i="13"/>
  <c r="F7" i="13"/>
  <c r="F254" i="13"/>
  <c r="F228" i="13"/>
  <c r="F216" i="13"/>
  <c r="F48" i="13"/>
  <c r="F244" i="13"/>
  <c r="F232" i="13"/>
  <c r="F32" i="13"/>
  <c r="F127" i="13"/>
  <c r="F16" i="13"/>
  <c r="F111" i="13"/>
  <c r="F125" i="13"/>
  <c r="F227" i="13"/>
  <c r="F84" i="13"/>
  <c r="F142" i="13"/>
  <c r="F197" i="13"/>
  <c r="F179" i="13"/>
  <c r="F213" i="13"/>
  <c r="F79" i="13"/>
  <c r="F163" i="13"/>
  <c r="F229" i="13"/>
  <c r="F249" i="13"/>
  <c r="F147" i="13"/>
  <c r="F245" i="13"/>
  <c r="F221" i="13"/>
  <c r="F126" i="13"/>
  <c r="F15" i="13"/>
  <c r="F195" i="13"/>
  <c r="F158" i="13"/>
  <c r="F176" i="13"/>
  <c r="F30" i="13"/>
  <c r="G554" i="22"/>
  <c r="F143" i="13" l="1"/>
  <c r="F181" i="13"/>
  <c r="F248" i="13"/>
  <c r="F11" i="13"/>
  <c r="F189" i="13"/>
  <c r="F236" i="13"/>
  <c r="F108" i="13"/>
  <c r="F36" i="13"/>
  <c r="F55" i="13"/>
  <c r="F198" i="13"/>
  <c r="W66" i="7" s="1"/>
  <c r="E7" i="13"/>
  <c r="E226" i="13"/>
  <c r="E251" i="13"/>
  <c r="E239" i="13"/>
  <c r="E158" i="13"/>
  <c r="E94" i="13"/>
  <c r="F2" i="13"/>
  <c r="E32" i="13"/>
  <c r="G178" i="13"/>
  <c r="G2" i="13"/>
  <c r="E2" i="13"/>
  <c r="T69" i="7"/>
  <c r="U69" i="7"/>
  <c r="V69" i="7"/>
  <c r="W69" i="7"/>
  <c r="X69" i="7"/>
  <c r="Y69" i="7"/>
  <c r="F224" i="13"/>
  <c r="X71" i="7" s="1"/>
  <c r="F193" i="13"/>
  <c r="F237" i="13"/>
  <c r="E252" i="13"/>
  <c r="G114" i="13"/>
  <c r="F74" i="13"/>
  <c r="F132" i="13"/>
  <c r="E124" i="13"/>
  <c r="E112" i="13"/>
  <c r="G11" i="13"/>
  <c r="E78" i="13"/>
  <c r="F186" i="13"/>
  <c r="F188" i="13"/>
  <c r="E193" i="13"/>
  <c r="E71" i="13"/>
  <c r="F207" i="13"/>
  <c r="E47" i="13"/>
  <c r="F41" i="13"/>
  <c r="E207" i="13"/>
  <c r="F54" i="13"/>
  <c r="F190" i="13"/>
  <c r="F6" i="13"/>
  <c r="E190" i="13"/>
  <c r="F155" i="13"/>
  <c r="F241" i="13"/>
  <c r="E51" i="13"/>
  <c r="F38" i="13"/>
  <c r="E122" i="13"/>
  <c r="G183" i="13"/>
  <c r="E77" i="13"/>
  <c r="F25" i="13"/>
  <c r="G60" i="13"/>
  <c r="E197" i="13"/>
  <c r="E224" i="13"/>
  <c r="G230" i="13"/>
  <c r="G247" i="13"/>
  <c r="G144" i="13"/>
  <c r="G102" i="13"/>
  <c r="E138" i="13"/>
  <c r="G218" i="13"/>
  <c r="E86" i="13"/>
  <c r="G139" i="13"/>
  <c r="G155" i="13"/>
  <c r="G49" i="13"/>
  <c r="E216" i="13"/>
  <c r="E244" i="13"/>
  <c r="E133" i="13"/>
  <c r="G199" i="13"/>
  <c r="G236" i="13"/>
  <c r="E3" i="13"/>
  <c r="G153" i="13"/>
  <c r="G142" i="13"/>
  <c r="G122" i="13"/>
  <c r="G127" i="13"/>
  <c r="G131" i="13"/>
  <c r="G96" i="13"/>
  <c r="E196" i="13"/>
  <c r="G147" i="13"/>
  <c r="G168" i="13"/>
  <c r="G184" i="13"/>
  <c r="G173" i="13"/>
  <c r="E80" i="13"/>
  <c r="E246" i="13"/>
  <c r="E100" i="13"/>
  <c r="E202" i="13"/>
  <c r="E59" i="13"/>
  <c r="G35" i="13"/>
  <c r="G90" i="13"/>
  <c r="G75" i="13"/>
  <c r="G112" i="13"/>
  <c r="G190" i="13"/>
  <c r="G65" i="13"/>
  <c r="E52" i="13"/>
  <c r="E144" i="13"/>
  <c r="E114" i="13"/>
  <c r="E121" i="13"/>
  <c r="E149" i="13"/>
  <c r="E135" i="13"/>
  <c r="G145" i="13"/>
  <c r="E34" i="13"/>
  <c r="E111" i="13"/>
  <c r="G161" i="13"/>
  <c r="G27" i="13"/>
  <c r="G64" i="13"/>
  <c r="E147" i="13"/>
  <c r="E225" i="13"/>
  <c r="E6" i="13"/>
  <c r="E151" i="13"/>
  <c r="E235" i="13"/>
  <c r="E249" i="13"/>
  <c r="E38" i="13"/>
  <c r="G231" i="13"/>
  <c r="G101" i="13"/>
  <c r="G234" i="13"/>
  <c r="E247" i="13"/>
  <c r="G136" i="13"/>
  <c r="G92" i="13"/>
  <c r="F134" i="13"/>
  <c r="F58" i="13"/>
  <c r="F121" i="13"/>
  <c r="F105" i="13"/>
  <c r="F89" i="13"/>
  <c r="F135" i="13"/>
  <c r="E102" i="13"/>
  <c r="G39" i="13"/>
  <c r="G25" i="13"/>
  <c r="E4" i="13"/>
  <c r="G157" i="13"/>
  <c r="E36" i="13"/>
  <c r="E28" i="13"/>
  <c r="E5" i="13"/>
  <c r="G44" i="13"/>
  <c r="E76" i="13"/>
  <c r="E150" i="13"/>
  <c r="E134" i="13"/>
  <c r="G120" i="13"/>
  <c r="G109" i="13"/>
  <c r="G211" i="13"/>
  <c r="G182" i="13"/>
  <c r="G241" i="13"/>
  <c r="G108" i="13"/>
  <c r="G191" i="13"/>
  <c r="F53" i="13"/>
  <c r="F133" i="13"/>
  <c r="F85" i="13"/>
  <c r="F69" i="13"/>
  <c r="F137" i="13"/>
  <c r="F152" i="13"/>
  <c r="F136" i="13"/>
  <c r="F120" i="13"/>
  <c r="F203" i="13"/>
  <c r="G238" i="13"/>
  <c r="G13" i="13"/>
  <c r="G8" i="13"/>
  <c r="G26" i="13"/>
  <c r="G233" i="13"/>
  <c r="E15" i="13"/>
  <c r="G198" i="13"/>
  <c r="E31" i="13"/>
  <c r="G214" i="13"/>
  <c r="E131" i="13"/>
  <c r="E232" i="13"/>
  <c r="E230" i="13"/>
  <c r="E171" i="13"/>
  <c r="E243" i="13"/>
  <c r="E104" i="13"/>
  <c r="E245" i="13"/>
  <c r="E164" i="13"/>
  <c r="E23" i="13"/>
  <c r="E12" i="13"/>
  <c r="G200" i="13"/>
  <c r="G189" i="13"/>
  <c r="E21" i="13"/>
  <c r="G84" i="13"/>
  <c r="G185" i="13"/>
  <c r="G174" i="13"/>
  <c r="G149" i="13"/>
  <c r="E152" i="13"/>
  <c r="G104" i="13"/>
  <c r="G93" i="13"/>
  <c r="G195" i="13"/>
  <c r="E156" i="13"/>
  <c r="E83" i="13"/>
  <c r="F37" i="13"/>
  <c r="F56" i="13"/>
  <c r="F202" i="13"/>
  <c r="F148" i="13"/>
  <c r="F168" i="13"/>
  <c r="F206" i="13"/>
  <c r="F185" i="13"/>
  <c r="G9" i="13"/>
  <c r="G170" i="13"/>
  <c r="E119" i="13"/>
  <c r="E160" i="13"/>
  <c r="E169" i="13"/>
  <c r="E167" i="13"/>
  <c r="E178" i="13"/>
  <c r="E234" i="13"/>
  <c r="E10" i="13"/>
  <c r="E39" i="13"/>
  <c r="E26" i="13"/>
  <c r="G216" i="13"/>
  <c r="E194" i="13"/>
  <c r="G118" i="13"/>
  <c r="G187" i="13"/>
  <c r="E116" i="13"/>
  <c r="G179" i="13"/>
  <c r="E97" i="13"/>
  <c r="E129" i="13"/>
  <c r="G111" i="13"/>
  <c r="G14" i="13"/>
  <c r="G208" i="13"/>
  <c r="F40" i="13"/>
  <c r="F180" i="13"/>
  <c r="F164" i="13"/>
  <c r="F233" i="13"/>
  <c r="F4" i="13"/>
  <c r="G206" i="13"/>
  <c r="G37" i="13"/>
  <c r="E192" i="13"/>
  <c r="G66" i="13"/>
  <c r="E9" i="13"/>
  <c r="E87" i="13"/>
  <c r="G210" i="13"/>
  <c r="E163" i="13"/>
  <c r="E115" i="13"/>
  <c r="G73" i="13"/>
  <c r="G62" i="13"/>
  <c r="G244" i="13"/>
  <c r="E168" i="13"/>
  <c r="G167" i="13"/>
  <c r="G256" i="13"/>
  <c r="G205" i="13"/>
  <c r="G78" i="13"/>
  <c r="G29" i="13"/>
  <c r="F51" i="13"/>
  <c r="F78" i="13"/>
  <c r="F17" i="13"/>
  <c r="F21" i="13"/>
  <c r="F5" i="13"/>
  <c r="F242" i="13"/>
  <c r="G54" i="13"/>
  <c r="E96" i="13"/>
  <c r="E92" i="13"/>
  <c r="E211" i="13"/>
  <c r="E165" i="13"/>
  <c r="E217" i="13"/>
  <c r="E98" i="13"/>
  <c r="E199" i="13"/>
  <c r="G52" i="13"/>
  <c r="E177" i="13"/>
  <c r="G36" i="13"/>
  <c r="E53" i="13"/>
  <c r="G248" i="13"/>
  <c r="G237" i="13"/>
  <c r="E33" i="13"/>
  <c r="G50" i="13"/>
  <c r="G57" i="13"/>
  <c r="G46" i="13"/>
  <c r="G228" i="13"/>
  <c r="E200" i="13"/>
  <c r="G160" i="13"/>
  <c r="G225" i="13"/>
  <c r="G159" i="13"/>
  <c r="G257" i="13"/>
  <c r="F130" i="13"/>
  <c r="F35" i="13"/>
  <c r="F82" i="13"/>
  <c r="F68" i="13"/>
  <c r="F52" i="13"/>
  <c r="F200" i="13"/>
  <c r="G154" i="13"/>
  <c r="G239" i="13"/>
  <c r="G61" i="13"/>
  <c r="G51" i="13"/>
  <c r="G32" i="13"/>
  <c r="E228" i="13"/>
  <c r="E241" i="13"/>
  <c r="E154" i="13"/>
  <c r="E27" i="13"/>
  <c r="E203" i="13"/>
  <c r="G68" i="13"/>
  <c r="G20" i="13"/>
  <c r="E50" i="13"/>
  <c r="G103" i="13"/>
  <c r="G140" i="13"/>
  <c r="G212" i="13"/>
  <c r="E155" i="13"/>
  <c r="G175" i="13"/>
  <c r="F161" i="13"/>
  <c r="F114" i="13"/>
  <c r="F98" i="13"/>
  <c r="F201" i="13"/>
  <c r="F255" i="13"/>
  <c r="G82" i="13"/>
  <c r="G17" i="13"/>
  <c r="G116" i="13"/>
  <c r="F65" i="13"/>
  <c r="G141" i="13"/>
  <c r="G148" i="13"/>
  <c r="G95" i="13"/>
  <c r="E17" i="13"/>
  <c r="E179" i="13"/>
  <c r="E185" i="13"/>
  <c r="E213" i="13"/>
  <c r="E250" i="13"/>
  <c r="E210" i="13"/>
  <c r="G106" i="13"/>
  <c r="E99" i="13"/>
  <c r="G226" i="13"/>
  <c r="G10" i="13"/>
  <c r="G15" i="13"/>
  <c r="G165" i="13"/>
  <c r="G152" i="13"/>
  <c r="G177" i="13"/>
  <c r="E35" i="13"/>
  <c r="G176" i="13"/>
  <c r="E67" i="13"/>
  <c r="F145" i="13"/>
  <c r="F256" i="13"/>
  <c r="E214" i="13"/>
  <c r="G45" i="13"/>
  <c r="G254" i="13"/>
  <c r="G72" i="13"/>
  <c r="E101" i="13"/>
  <c r="G69" i="13"/>
  <c r="G81" i="13"/>
  <c r="E18" i="13"/>
  <c r="G100" i="13"/>
  <c r="G201" i="13"/>
  <c r="E166" i="13"/>
  <c r="G24" i="13"/>
  <c r="G133" i="13"/>
  <c r="G227" i="13"/>
  <c r="G240" i="13"/>
  <c r="G146" i="13"/>
  <c r="G188" i="13"/>
  <c r="F173" i="13"/>
  <c r="F22" i="13"/>
  <c r="G71" i="13"/>
  <c r="E208" i="13"/>
  <c r="G86" i="13"/>
  <c r="E8" i="13"/>
  <c r="E20" i="13"/>
  <c r="E22" i="13"/>
  <c r="E181" i="13"/>
  <c r="E215" i="13"/>
  <c r="E118" i="13"/>
  <c r="E128" i="13"/>
  <c r="G229" i="13"/>
  <c r="G80" i="13"/>
  <c r="E209" i="13"/>
  <c r="G99" i="13"/>
  <c r="G88" i="13"/>
  <c r="G77" i="13"/>
  <c r="G117" i="13"/>
  <c r="G250" i="13"/>
  <c r="G255" i="13"/>
  <c r="G12" i="13"/>
  <c r="G193" i="13"/>
  <c r="F61" i="13"/>
  <c r="F28" i="13"/>
  <c r="F217" i="13"/>
  <c r="F192" i="13"/>
  <c r="F49" i="13"/>
  <c r="F33" i="13"/>
  <c r="F218" i="13"/>
  <c r="F45" i="13"/>
  <c r="G125" i="13"/>
  <c r="G85" i="13"/>
  <c r="G123" i="13"/>
  <c r="E130" i="13"/>
  <c r="E176" i="13"/>
  <c r="E170" i="13"/>
  <c r="E201" i="13"/>
  <c r="E132" i="13"/>
  <c r="E43" i="13"/>
  <c r="E55" i="13"/>
  <c r="E220" i="13"/>
  <c r="E70" i="13"/>
  <c r="E58" i="13"/>
  <c r="G245" i="13"/>
  <c r="E95" i="13"/>
  <c r="E162" i="13"/>
  <c r="E180" i="13"/>
  <c r="G163" i="13"/>
  <c r="E110" i="13"/>
  <c r="G162" i="13"/>
  <c r="G166" i="13"/>
  <c r="G105" i="13"/>
  <c r="G251" i="13"/>
  <c r="G59" i="13"/>
  <c r="F116" i="13"/>
  <c r="F169" i="13"/>
  <c r="F139" i="13"/>
  <c r="F205" i="13"/>
  <c r="F102" i="13"/>
  <c r="F124" i="13"/>
  <c r="F251" i="13"/>
  <c r="G253" i="13"/>
  <c r="G204" i="13"/>
  <c r="G31" i="13"/>
  <c r="E240" i="13"/>
  <c r="E103" i="13"/>
  <c r="G121" i="13"/>
  <c r="G19" i="13"/>
  <c r="G137" i="13"/>
  <c r="G126" i="13"/>
  <c r="E90" i="13"/>
  <c r="E198" i="13"/>
  <c r="E42" i="13"/>
  <c r="E219" i="13"/>
  <c r="E11" i="13"/>
  <c r="G169" i="13"/>
  <c r="G43" i="13"/>
  <c r="G28" i="13"/>
  <c r="G97" i="13"/>
  <c r="G83" i="13"/>
  <c r="G5" i="13"/>
  <c r="G138" i="13"/>
  <c r="G143" i="13"/>
  <c r="E146" i="13"/>
  <c r="E19" i="13"/>
  <c r="G150" i="13"/>
  <c r="G219" i="13"/>
  <c r="E236" i="13"/>
  <c r="G7" i="13"/>
  <c r="G110" i="13"/>
  <c r="F162" i="13"/>
  <c r="F103" i="13"/>
  <c r="F153" i="13"/>
  <c r="F150" i="13"/>
  <c r="F43" i="13"/>
  <c r="F93" i="13"/>
  <c r="F77" i="13"/>
  <c r="F171" i="13"/>
  <c r="E75" i="13"/>
  <c r="G40" i="13"/>
  <c r="G130" i="13"/>
  <c r="G202" i="13"/>
  <c r="G129" i="13"/>
  <c r="G217" i="13"/>
  <c r="G164" i="13"/>
  <c r="G16" i="13"/>
  <c r="G249" i="13"/>
  <c r="E233" i="13"/>
  <c r="E54" i="13"/>
  <c r="E161" i="13"/>
  <c r="G41" i="13"/>
  <c r="G134" i="13"/>
  <c r="G203" i="13"/>
  <c r="G30" i="13"/>
  <c r="G220" i="13"/>
  <c r="G192" i="13"/>
  <c r="G124" i="13"/>
  <c r="F146" i="13"/>
  <c r="F170" i="13"/>
  <c r="F59" i="13"/>
  <c r="F191" i="13"/>
  <c r="F172" i="13"/>
  <c r="F156" i="13"/>
  <c r="G180" i="13"/>
  <c r="E85" i="13"/>
  <c r="G21" i="13"/>
  <c r="G242" i="13"/>
  <c r="G132" i="13"/>
  <c r="G186" i="13"/>
  <c r="E182" i="13"/>
  <c r="E195" i="13"/>
  <c r="E187" i="13"/>
  <c r="E186" i="13"/>
  <c r="E136" i="13"/>
  <c r="E231" i="13"/>
  <c r="E204" i="13"/>
  <c r="G246" i="13"/>
  <c r="E145" i="13"/>
  <c r="G196" i="13"/>
  <c r="E65" i="13"/>
  <c r="E123" i="13"/>
  <c r="G151" i="13"/>
  <c r="G42" i="13"/>
  <c r="G171" i="13"/>
  <c r="G3" i="13"/>
  <c r="G194" i="13"/>
  <c r="G209" i="13"/>
  <c r="G207" i="13"/>
  <c r="F18" i="13"/>
  <c r="F154" i="13"/>
  <c r="F122" i="13"/>
  <c r="F187" i="13"/>
  <c r="F239" i="13"/>
  <c r="F210" i="13"/>
  <c r="F8" i="13"/>
  <c r="G158" i="13"/>
  <c r="G38" i="13"/>
  <c r="G53" i="13"/>
  <c r="G33" i="13"/>
  <c r="G107" i="13"/>
  <c r="G58" i="13"/>
  <c r="G79" i="13"/>
  <c r="E188" i="13"/>
  <c r="E117" i="13"/>
  <c r="E257" i="13"/>
  <c r="E227" i="13"/>
  <c r="E183" i="13"/>
  <c r="E229" i="13"/>
  <c r="E148" i="13"/>
  <c r="E37" i="13"/>
  <c r="G115" i="13"/>
  <c r="G6" i="13"/>
  <c r="G91" i="13"/>
  <c r="G128" i="13"/>
  <c r="E49" i="13"/>
  <c r="E82" i="13"/>
  <c r="G135" i="13"/>
  <c r="G172" i="13"/>
  <c r="E248" i="13"/>
  <c r="G181" i="13"/>
  <c r="G76" i="13"/>
  <c r="E84" i="13"/>
  <c r="F140" i="13"/>
  <c r="F204" i="13"/>
  <c r="F252" i="13"/>
  <c r="F235" i="13"/>
  <c r="F208" i="13"/>
  <c r="F234" i="13"/>
  <c r="F70" i="13"/>
  <c r="F57" i="13"/>
  <c r="G222" i="13"/>
  <c r="G55" i="13"/>
  <c r="G48" i="13"/>
  <c r="G70" i="13"/>
  <c r="G74" i="13"/>
  <c r="G213" i="13"/>
  <c r="E24" i="13"/>
  <c r="E218" i="13"/>
  <c r="E105" i="13"/>
  <c r="G215" i="13"/>
  <c r="G252" i="13"/>
  <c r="E74" i="13"/>
  <c r="G232" i="13"/>
  <c r="G221" i="13"/>
  <c r="E13" i="13"/>
  <c r="E256" i="13"/>
  <c r="E66" i="13"/>
  <c r="G119" i="13"/>
  <c r="G156" i="13"/>
  <c r="G89" i="13"/>
  <c r="G113" i="13"/>
  <c r="G235" i="13"/>
  <c r="G94" i="13"/>
  <c r="G224" i="13"/>
  <c r="F182" i="13"/>
  <c r="F209" i="13"/>
  <c r="F24" i="13"/>
  <c r="F42" i="13"/>
  <c r="F26" i="13"/>
  <c r="F10" i="13"/>
  <c r="F88" i="13"/>
  <c r="G223" i="13"/>
  <c r="G22" i="13"/>
  <c r="G67" i="13"/>
  <c r="G56" i="13"/>
  <c r="E69" i="13"/>
  <c r="G87" i="13"/>
  <c r="R165" i="12"/>
  <c r="R162" i="8" s="1"/>
  <c r="U66" i="7" l="1"/>
  <c r="Y66" i="7"/>
  <c r="V66" i="7"/>
  <c r="T66" i="7"/>
  <c r="X66" i="7"/>
  <c r="Y49" i="7"/>
  <c r="AB48" i="7"/>
  <c r="U74" i="7"/>
  <c r="V70" i="7"/>
  <c r="Y72" i="7"/>
  <c r="X49" i="7"/>
  <c r="W55" i="7"/>
  <c r="U48" i="7"/>
  <c r="W71" i="7"/>
  <c r="Y48" i="7"/>
  <c r="T48" i="7"/>
  <c r="U72" i="7"/>
  <c r="T74" i="7"/>
  <c r="V67" i="7"/>
  <c r="W61" i="7"/>
  <c r="T72" i="7"/>
  <c r="W48" i="7"/>
  <c r="AB50" i="7"/>
  <c r="V72" i="7"/>
  <c r="V51" i="7"/>
  <c r="U54" i="7"/>
  <c r="Y59" i="7"/>
  <c r="L48" i="7"/>
  <c r="X72" i="7"/>
  <c r="U49" i="7"/>
  <c r="W74" i="7"/>
  <c r="T58" i="7"/>
  <c r="V48" i="7"/>
  <c r="Y70" i="7"/>
  <c r="Y67" i="7"/>
  <c r="X54" i="7"/>
  <c r="X48" i="7"/>
  <c r="X70" i="7"/>
  <c r="U55" i="7"/>
  <c r="X51" i="7"/>
  <c r="AD48" i="7"/>
  <c r="U70" i="7"/>
  <c r="X59" i="7"/>
  <c r="AE48" i="7"/>
  <c r="T70" i="7"/>
  <c r="U62" i="7"/>
  <c r="U59" i="7"/>
  <c r="AF48" i="7"/>
  <c r="X58" i="7"/>
  <c r="T51" i="7"/>
  <c r="W58" i="7"/>
  <c r="V62" i="7"/>
  <c r="T55" i="7"/>
  <c r="W54" i="7"/>
  <c r="W49" i="7"/>
  <c r="W59" i="7"/>
  <c r="T62" i="7"/>
  <c r="AC48" i="7"/>
  <c r="T54" i="7"/>
  <c r="T49" i="7"/>
  <c r="W72" i="7"/>
  <c r="T59" i="7"/>
  <c r="V61" i="7"/>
  <c r="U61" i="7"/>
  <c r="T61" i="7"/>
  <c r="Y71" i="7"/>
  <c r="Y74" i="7"/>
  <c r="X74" i="7"/>
  <c r="AF50" i="7"/>
  <c r="T71" i="7"/>
  <c r="U67" i="7"/>
  <c r="V74" i="7"/>
  <c r="AE50" i="7"/>
  <c r="Y51" i="7"/>
  <c r="T67" i="7"/>
  <c r="W70" i="7"/>
  <c r="Y55" i="7"/>
  <c r="AD50" i="7"/>
  <c r="X55" i="7"/>
  <c r="U58" i="7"/>
  <c r="AC50" i="7"/>
  <c r="W51" i="7"/>
  <c r="Y62" i="7"/>
  <c r="AG48" i="7"/>
  <c r="V71" i="7"/>
  <c r="X67" i="7"/>
  <c r="AG50" i="7"/>
  <c r="U71" i="7"/>
  <c r="W67" i="7"/>
  <c r="BC48" i="7"/>
  <c r="V55" i="7"/>
  <c r="Y58" i="7"/>
  <c r="U51" i="7"/>
  <c r="X62" i="7"/>
  <c r="Y54" i="7"/>
  <c r="W62" i="7"/>
  <c r="V58" i="7"/>
  <c r="Y61" i="7"/>
  <c r="V54" i="7"/>
  <c r="V49" i="7"/>
  <c r="V59" i="7"/>
  <c r="X61" i="7"/>
  <c r="AB56" i="7"/>
  <c r="AC56" i="7"/>
  <c r="AD56" i="7"/>
  <c r="AE56" i="7"/>
  <c r="AF56" i="7"/>
  <c r="AG56" i="7"/>
  <c r="AD71" i="7"/>
  <c r="AE71" i="7"/>
  <c r="AF71" i="7"/>
  <c r="AG71" i="7"/>
  <c r="AB71" i="7"/>
  <c r="AC71" i="7"/>
  <c r="V68" i="7"/>
  <c r="W68" i="7"/>
  <c r="X68" i="7"/>
  <c r="Y68" i="7"/>
  <c r="T68" i="7"/>
  <c r="U68" i="7"/>
  <c r="AD55" i="7"/>
  <c r="AE55" i="7"/>
  <c r="AF55" i="7"/>
  <c r="AG55" i="7"/>
  <c r="AB55" i="7"/>
  <c r="AC55" i="7"/>
  <c r="T50" i="7"/>
  <c r="U50" i="7"/>
  <c r="V50" i="7"/>
  <c r="W50" i="7"/>
  <c r="X50" i="7"/>
  <c r="Y50" i="7"/>
  <c r="AB64" i="7"/>
  <c r="AC64" i="7"/>
  <c r="AD64" i="7"/>
  <c r="AE64" i="7"/>
  <c r="AF64" i="7"/>
  <c r="AG64" i="7"/>
  <c r="V52" i="7"/>
  <c r="W52" i="7"/>
  <c r="X52" i="7"/>
  <c r="Y52" i="7"/>
  <c r="T52" i="7"/>
  <c r="U52" i="7"/>
  <c r="AF52" i="7"/>
  <c r="AG52" i="7"/>
  <c r="AB52" i="7"/>
  <c r="AC52" i="7"/>
  <c r="AD52" i="7"/>
  <c r="AE52" i="7"/>
  <c r="AD63" i="7"/>
  <c r="AE63" i="7"/>
  <c r="AF63" i="7"/>
  <c r="AG63" i="7"/>
  <c r="AB63" i="7"/>
  <c r="AC63" i="7"/>
  <c r="X57" i="7"/>
  <c r="Y57" i="7"/>
  <c r="T57" i="7"/>
  <c r="U57" i="7"/>
  <c r="V57" i="7"/>
  <c r="W57" i="7"/>
  <c r="T63" i="7"/>
  <c r="U63" i="7"/>
  <c r="V63" i="7"/>
  <c r="W63" i="7"/>
  <c r="X63" i="7"/>
  <c r="Y63" i="7"/>
  <c r="AB74" i="7"/>
  <c r="AC74" i="7"/>
  <c r="AD74" i="7"/>
  <c r="AF74" i="7"/>
  <c r="AG74" i="7"/>
  <c r="AE74" i="7"/>
  <c r="AF59" i="7"/>
  <c r="AB59" i="7"/>
  <c r="AC59" i="7"/>
  <c r="AD59" i="7"/>
  <c r="AE59" i="7"/>
  <c r="AG59" i="7"/>
  <c r="AB65" i="7"/>
  <c r="AC65" i="7"/>
  <c r="AD65" i="7"/>
  <c r="AE65" i="7"/>
  <c r="AF65" i="7"/>
  <c r="AG65" i="7"/>
  <c r="AC53" i="7"/>
  <c r="AB53" i="7"/>
  <c r="AD53" i="7"/>
  <c r="AE53" i="7"/>
  <c r="AF53" i="7"/>
  <c r="AG53" i="7"/>
  <c r="AB62" i="7"/>
  <c r="AC62" i="7"/>
  <c r="AD62" i="7"/>
  <c r="AE62" i="7"/>
  <c r="AF62" i="7"/>
  <c r="AG62" i="7"/>
  <c r="AB72" i="7"/>
  <c r="AC72" i="7"/>
  <c r="AD72" i="7"/>
  <c r="AE72" i="7"/>
  <c r="AF72" i="7"/>
  <c r="AG72" i="7"/>
  <c r="AB73" i="7"/>
  <c r="AC73" i="7"/>
  <c r="AD73" i="7"/>
  <c r="AE73" i="7"/>
  <c r="AF73" i="7"/>
  <c r="AG73" i="7"/>
  <c r="AB51" i="7"/>
  <c r="AC51" i="7"/>
  <c r="AD51" i="7"/>
  <c r="AE51" i="7"/>
  <c r="AF51" i="7"/>
  <c r="AG51" i="7"/>
  <c r="T53" i="7"/>
  <c r="U53" i="7"/>
  <c r="V53" i="7"/>
  <c r="W53" i="7"/>
  <c r="X53" i="7"/>
  <c r="Y53" i="7"/>
  <c r="AD54" i="7"/>
  <c r="AB54" i="7"/>
  <c r="AC54" i="7"/>
  <c r="AE54" i="7"/>
  <c r="AF54" i="7"/>
  <c r="AG54" i="7"/>
  <c r="T64" i="7"/>
  <c r="X64" i="7"/>
  <c r="U64" i="7"/>
  <c r="V64" i="7"/>
  <c r="W64" i="7"/>
  <c r="Y64" i="7"/>
  <c r="AF68" i="7"/>
  <c r="AG68" i="7"/>
  <c r="AB68" i="7"/>
  <c r="AC68" i="7"/>
  <c r="AD68" i="7"/>
  <c r="AE68" i="7"/>
  <c r="AB58" i="7"/>
  <c r="AC58" i="7"/>
  <c r="AD58" i="7"/>
  <c r="AE58" i="7"/>
  <c r="AF58" i="7"/>
  <c r="AG58" i="7"/>
  <c r="AB70" i="7"/>
  <c r="AD70" i="7"/>
  <c r="AC70" i="7"/>
  <c r="AE70" i="7"/>
  <c r="AF70" i="7"/>
  <c r="AG70" i="7"/>
  <c r="AB49" i="7"/>
  <c r="AC49" i="7"/>
  <c r="AD49" i="7"/>
  <c r="AE49" i="7"/>
  <c r="AF49" i="7"/>
  <c r="AG49" i="7"/>
  <c r="AB66" i="7"/>
  <c r="AE66" i="7"/>
  <c r="AC66" i="7"/>
  <c r="AD66" i="7"/>
  <c r="AF66" i="7"/>
  <c r="AG66" i="7"/>
  <c r="V60" i="7"/>
  <c r="Y60" i="7"/>
  <c r="W60" i="7"/>
  <c r="X60" i="7"/>
  <c r="T60" i="7"/>
  <c r="U60" i="7"/>
  <c r="AB69" i="7"/>
  <c r="AD69" i="7"/>
  <c r="AE69" i="7"/>
  <c r="AF69" i="7"/>
  <c r="AG69" i="7"/>
  <c r="AC69" i="7"/>
  <c r="X56" i="7"/>
  <c r="T56" i="7"/>
  <c r="U56" i="7"/>
  <c r="V56" i="7"/>
  <c r="W56" i="7"/>
  <c r="Y56" i="7"/>
  <c r="AF60" i="7"/>
  <c r="AG60" i="7"/>
  <c r="AB60" i="7"/>
  <c r="AC60" i="7"/>
  <c r="AD60" i="7"/>
  <c r="AE60" i="7"/>
  <c r="AC61" i="7"/>
  <c r="AB61" i="7"/>
  <c r="AD61" i="7"/>
  <c r="AE61" i="7"/>
  <c r="AF61" i="7"/>
  <c r="AG61" i="7"/>
  <c r="AB67" i="7"/>
  <c r="AC67" i="7"/>
  <c r="AF67" i="7"/>
  <c r="AD67" i="7"/>
  <c r="AE67" i="7"/>
  <c r="AG67" i="7"/>
  <c r="AB57" i="7"/>
  <c r="AC57" i="7"/>
  <c r="AD57" i="7"/>
  <c r="AE57" i="7"/>
  <c r="AF57" i="7"/>
  <c r="AG57" i="7"/>
  <c r="X65" i="7"/>
  <c r="Y65" i="7"/>
  <c r="T65" i="7"/>
  <c r="U65" i="7"/>
  <c r="V65" i="7"/>
  <c r="W65" i="7"/>
  <c r="T73" i="7"/>
  <c r="U73" i="7"/>
  <c r="X73" i="7"/>
  <c r="V73" i="7"/>
  <c r="Y73" i="7"/>
  <c r="W73" i="7"/>
  <c r="S48" i="7"/>
  <c r="N71" i="7"/>
  <c r="P70" i="7"/>
  <c r="O70" i="7"/>
  <c r="N57" i="7"/>
  <c r="M59" i="7"/>
  <c r="N55" i="7"/>
  <c r="P73" i="7"/>
  <c r="O54" i="7"/>
  <c r="P62" i="7"/>
  <c r="P53" i="7"/>
  <c r="M51" i="7"/>
  <c r="N48" i="7"/>
  <c r="N61" i="7"/>
  <c r="O62" i="7"/>
  <c r="Q59" i="7"/>
  <c r="O57" i="7"/>
  <c r="Q55" i="7"/>
  <c r="N73" i="7"/>
  <c r="M53" i="7"/>
  <c r="O73" i="7"/>
  <c r="M57" i="7"/>
  <c r="P48" i="7"/>
  <c r="P59" i="7"/>
  <c r="Q73" i="7"/>
  <c r="P55" i="7"/>
  <c r="Q48" i="7"/>
  <c r="N53" i="7"/>
  <c r="M71" i="7"/>
  <c r="L53" i="7"/>
  <c r="O53" i="7"/>
  <c r="Q51" i="7"/>
  <c r="Q62" i="7"/>
  <c r="Q53" i="7"/>
  <c r="P54" i="7"/>
  <c r="L61" i="7"/>
  <c r="Q61" i="7"/>
  <c r="N54" i="7"/>
  <c r="L62" i="7"/>
  <c r="N59" i="7"/>
  <c r="N62" i="7"/>
  <c r="L49" i="7"/>
  <c r="M49" i="7"/>
  <c r="Q49" i="7"/>
  <c r="N49" i="7"/>
  <c r="O49" i="7"/>
  <c r="P49" i="7"/>
  <c r="Q70" i="7"/>
  <c r="M70" i="7"/>
  <c r="L70" i="7"/>
  <c r="L74" i="7"/>
  <c r="M74" i="7"/>
  <c r="Q74" i="7"/>
  <c r="N74" i="7"/>
  <c r="O74" i="7"/>
  <c r="P74" i="7"/>
  <c r="L51" i="7"/>
  <c r="M62" i="7"/>
  <c r="M48" i="7"/>
  <c r="L60" i="7"/>
  <c r="M60" i="7"/>
  <c r="N60" i="7"/>
  <c r="O60" i="7"/>
  <c r="P60" i="7"/>
  <c r="Q60" i="7"/>
  <c r="N56" i="7"/>
  <c r="P56" i="7"/>
  <c r="L56" i="7"/>
  <c r="M56" i="7"/>
  <c r="O56" i="7"/>
  <c r="Q56" i="7"/>
  <c r="M61" i="7"/>
  <c r="M52" i="7"/>
  <c r="N52" i="7"/>
  <c r="O52" i="7"/>
  <c r="L52" i="7"/>
  <c r="P52" i="7"/>
  <c r="Q52" i="7"/>
  <c r="Q50" i="7"/>
  <c r="L50" i="7"/>
  <c r="M50" i="7"/>
  <c r="N50" i="7"/>
  <c r="N65" i="7"/>
  <c r="O65" i="7"/>
  <c r="P65" i="7"/>
  <c r="Q65" i="7"/>
  <c r="L65" i="7"/>
  <c r="M65" i="7"/>
  <c r="L66" i="7"/>
  <c r="P66" i="7"/>
  <c r="M66" i="7"/>
  <c r="N66" i="7"/>
  <c r="O66" i="7"/>
  <c r="Q66" i="7"/>
  <c r="N67" i="7"/>
  <c r="O67" i="7"/>
  <c r="P67" i="7"/>
  <c r="L67" i="7"/>
  <c r="Q67" i="7"/>
  <c r="M67" i="7"/>
  <c r="N72" i="7"/>
  <c r="Q72" i="7"/>
  <c r="L72" i="7"/>
  <c r="M72" i="7"/>
  <c r="P72" i="7"/>
  <c r="O72" i="7"/>
  <c r="N69" i="7"/>
  <c r="O69" i="7"/>
  <c r="P69" i="7"/>
  <c r="Q69" i="7"/>
  <c r="L69" i="7"/>
  <c r="M69" i="7"/>
  <c r="Q54" i="7"/>
  <c r="P71" i="7"/>
  <c r="M64" i="7"/>
  <c r="N64" i="7"/>
  <c r="O64" i="7"/>
  <c r="L64" i="7"/>
  <c r="P64" i="7"/>
  <c r="Q64" i="7"/>
  <c r="P61" i="7"/>
  <c r="L63" i="7"/>
  <c r="P63" i="7"/>
  <c r="M63" i="7"/>
  <c r="N63" i="7"/>
  <c r="O63" i="7"/>
  <c r="Q63" i="7"/>
  <c r="O71" i="7"/>
  <c r="O48" i="7"/>
  <c r="N51" i="7"/>
  <c r="O50" i="7"/>
  <c r="O51" i="7"/>
  <c r="Q57" i="7"/>
  <c r="L55" i="7"/>
  <c r="P50" i="7"/>
  <c r="O55" i="7"/>
  <c r="N70" i="7"/>
  <c r="N68" i="7"/>
  <c r="O68" i="7"/>
  <c r="P68" i="7"/>
  <c r="Q68" i="7"/>
  <c r="L68" i="7"/>
  <c r="M68" i="7"/>
  <c r="L71" i="7"/>
  <c r="M55" i="7"/>
  <c r="L54" i="7"/>
  <c r="L57" i="7"/>
  <c r="Q71" i="7"/>
  <c r="P57" i="7"/>
  <c r="M73" i="7"/>
  <c r="P51" i="7"/>
  <c r="L59" i="7"/>
  <c r="L73" i="7"/>
  <c r="O59" i="7"/>
  <c r="O61" i="7"/>
  <c r="M54" i="7"/>
  <c r="L58" i="7"/>
  <c r="M58" i="7"/>
  <c r="N58" i="7"/>
  <c r="O58" i="7"/>
  <c r="P58" i="7"/>
  <c r="Q58" i="7"/>
  <c r="BB53" i="7"/>
  <c r="S16" i="12"/>
  <c r="J13" i="8" s="1"/>
  <c r="I13" i="8" s="1"/>
  <c r="S17" i="12"/>
  <c r="J14" i="8" s="1"/>
  <c r="I14" i="8" s="1"/>
  <c r="S37" i="12"/>
  <c r="J34" i="8" s="1"/>
  <c r="I34" i="8" s="1"/>
  <c r="S38" i="12"/>
  <c r="J35" i="8" s="1"/>
  <c r="I35" i="8" s="1"/>
  <c r="S58" i="12"/>
  <c r="J55" i="8" s="1"/>
  <c r="I55" i="8" s="1"/>
  <c r="S59" i="12"/>
  <c r="J56" i="8" s="1"/>
  <c r="I56" i="8" s="1"/>
  <c r="S67" i="12"/>
  <c r="J64" i="8" s="1"/>
  <c r="I64" i="8" s="1"/>
  <c r="S68" i="12"/>
  <c r="J65" i="8" s="1"/>
  <c r="I65" i="8" s="1"/>
  <c r="S77" i="12"/>
  <c r="J74" i="8" s="1"/>
  <c r="I74" i="8" s="1"/>
  <c r="S78" i="12"/>
  <c r="J75" i="8" s="1"/>
  <c r="I75" i="8" s="1"/>
  <c r="S91" i="12"/>
  <c r="J88" i="8" s="1"/>
  <c r="I88" i="8" s="1"/>
  <c r="S92" i="12"/>
  <c r="J89" i="8" s="1"/>
  <c r="I89" i="8" s="1"/>
  <c r="S113" i="12"/>
  <c r="J110" i="8" s="1"/>
  <c r="I110" i="8" s="1"/>
  <c r="S114" i="12"/>
  <c r="J111" i="8" s="1"/>
  <c r="I111" i="8" s="1"/>
  <c r="S125" i="12"/>
  <c r="J122" i="8" s="1"/>
  <c r="I122" i="8" s="1"/>
  <c r="S126" i="12"/>
  <c r="J123" i="8" s="1"/>
  <c r="I123" i="8" s="1"/>
  <c r="S140" i="12"/>
  <c r="J137" i="8" s="1"/>
  <c r="I137" i="8" s="1"/>
  <c r="S141" i="12"/>
  <c r="J138" i="8" s="1"/>
  <c r="I138" i="8" s="1"/>
  <c r="S158" i="12"/>
  <c r="J155" i="8" s="1"/>
  <c r="I155" i="8" s="1"/>
  <c r="S159" i="12"/>
  <c r="J156" i="8" s="1"/>
  <c r="I156" i="8" s="1"/>
  <c r="S167" i="12"/>
  <c r="J164" i="8" s="1"/>
  <c r="I164" i="8" s="1"/>
  <c r="S168" i="12"/>
  <c r="J165" i="8" s="1"/>
  <c r="I165" i="8" s="1"/>
  <c r="S180" i="12"/>
  <c r="J177" i="8" s="1"/>
  <c r="I177" i="8" s="1"/>
  <c r="S181" i="12"/>
  <c r="J178" i="8" s="1"/>
  <c r="I178" i="8" s="1"/>
  <c r="S182" i="12"/>
  <c r="J179" i="8" s="1"/>
  <c r="I179" i="8" s="1"/>
  <c r="S194" i="12"/>
  <c r="J191" i="8" s="1"/>
  <c r="I191" i="8" s="1"/>
  <c r="S195" i="12"/>
  <c r="J192" i="8" s="1"/>
  <c r="I192" i="8" s="1"/>
  <c r="S208" i="12"/>
  <c r="J205" i="8" s="1"/>
  <c r="I205" i="8" s="1"/>
  <c r="S209" i="12"/>
  <c r="J206" i="8" s="1"/>
  <c r="I206" i="8" s="1"/>
  <c r="S210" i="12"/>
  <c r="J207" i="8" s="1"/>
  <c r="I207" i="8" s="1"/>
  <c r="S222" i="12"/>
  <c r="J219" i="8" s="1"/>
  <c r="I219" i="8" s="1"/>
  <c r="S223" i="12"/>
  <c r="J220" i="8" s="1"/>
  <c r="I220" i="8" s="1"/>
  <c r="S235" i="12"/>
  <c r="J232" i="8" s="1"/>
  <c r="I232" i="8" s="1"/>
  <c r="S236" i="12"/>
  <c r="J233" i="8" s="1"/>
  <c r="I233" i="8" s="1"/>
  <c r="S245" i="12"/>
  <c r="J242" i="8" s="1"/>
  <c r="I242" i="8" s="1"/>
  <c r="S246" i="12"/>
  <c r="J243" i="8" s="1"/>
  <c r="I243" i="8" s="1"/>
  <c r="S254" i="12"/>
  <c r="J251" i="8" s="1"/>
  <c r="I251" i="8" s="1"/>
  <c r="S255" i="12"/>
  <c r="J252" i="8" s="1"/>
  <c r="I252" i="8" s="1"/>
  <c r="S256" i="12"/>
  <c r="J253" i="8" s="1"/>
  <c r="I253" i="8" s="1"/>
  <c r="S261" i="12"/>
  <c r="J258" i="8" s="1"/>
  <c r="I258" i="8" s="1"/>
  <c r="S262" i="12"/>
  <c r="J259" i="8" s="1"/>
  <c r="I259" i="8" s="1"/>
  <c r="S272" i="12"/>
  <c r="J269" i="8" s="1"/>
  <c r="I269" i="8" s="1"/>
  <c r="S273" i="12"/>
  <c r="J270" i="8" s="1"/>
  <c r="I270" i="8" s="1"/>
  <c r="S274" i="12"/>
  <c r="J271" i="8" s="1"/>
  <c r="I271" i="8" s="1"/>
  <c r="S278" i="12"/>
  <c r="J275" i="8" s="1"/>
  <c r="I275" i="8" s="1"/>
  <c r="S279" i="12"/>
  <c r="J276" i="8" s="1"/>
  <c r="I276" i="8" s="1"/>
  <c r="S286" i="12"/>
  <c r="J283" i="8" s="1"/>
  <c r="I283" i="8" s="1"/>
  <c r="S287" i="12"/>
  <c r="J284" i="8" s="1"/>
  <c r="I284" i="8" s="1"/>
  <c r="S294" i="12"/>
  <c r="J291" i="8" s="1"/>
  <c r="I291" i="8" s="1"/>
  <c r="S295" i="12"/>
  <c r="J292" i="8" s="1"/>
  <c r="I292" i="8" s="1"/>
  <c r="S302" i="12"/>
  <c r="J299" i="8" s="1"/>
  <c r="I299" i="8" s="1"/>
  <c r="S303" i="12"/>
  <c r="J300" i="8" s="1"/>
  <c r="I300" i="8" s="1"/>
  <c r="S313" i="12"/>
  <c r="J310" i="8" s="1"/>
  <c r="I310" i="8" s="1"/>
  <c r="S314" i="12"/>
  <c r="J311" i="8" s="1"/>
  <c r="I311" i="8" s="1"/>
  <c r="S315" i="12"/>
  <c r="J312" i="8" s="1"/>
  <c r="I312" i="8" s="1"/>
  <c r="S324" i="12"/>
  <c r="J321" i="8" s="1"/>
  <c r="I321" i="8" s="1"/>
  <c r="S325" i="12"/>
  <c r="J322" i="8" s="1"/>
  <c r="I322" i="8" s="1"/>
  <c r="BD48" i="7" l="1"/>
  <c r="BD62" i="7"/>
  <c r="L109" i="22" a="1"/>
  <c r="L109" i="22" s="1"/>
  <c r="W41" i="21"/>
  <c r="K53" i="7"/>
  <c r="BB48" i="7"/>
  <c r="BB62" i="7"/>
  <c r="BB71" i="7"/>
  <c r="BB63" i="7"/>
  <c r="BB73" i="7"/>
  <c r="BB55" i="7"/>
  <c r="BB51" i="7"/>
  <c r="BB57" i="7"/>
  <c r="BB50" i="7"/>
  <c r="W38" i="21" s="1"/>
  <c r="BB54" i="7"/>
  <c r="BB74" i="7"/>
  <c r="BB70" i="7"/>
  <c r="BB69" i="7"/>
  <c r="BB59" i="7"/>
  <c r="BB68" i="7"/>
  <c r="BB58" i="7"/>
  <c r="BB52" i="7"/>
  <c r="BB60" i="7"/>
  <c r="BB66" i="7"/>
  <c r="BB49" i="7"/>
  <c r="BB72" i="7"/>
  <c r="BB64" i="7"/>
  <c r="BB65" i="7"/>
  <c r="BB67" i="7"/>
  <c r="BB56" i="7"/>
  <c r="BB61" i="7"/>
  <c r="I506" i="22"/>
  <c r="R338" i="12"/>
  <c r="R335" i="8" s="1"/>
  <c r="Q338" i="12"/>
  <c r="M338" i="12"/>
  <c r="R337" i="12"/>
  <c r="R334" i="8" s="1"/>
  <c r="Q337" i="12"/>
  <c r="M337" i="12"/>
  <c r="R336" i="12"/>
  <c r="R333" i="8" s="1"/>
  <c r="Q336" i="12"/>
  <c r="M336" i="12"/>
  <c r="R335" i="12"/>
  <c r="R332" i="8" s="1"/>
  <c r="Q335" i="12"/>
  <c r="M335" i="12"/>
  <c r="R334" i="12"/>
  <c r="R331" i="8" s="1"/>
  <c r="Q334" i="12"/>
  <c r="M334" i="12"/>
  <c r="R333" i="12"/>
  <c r="R330" i="8" s="1"/>
  <c r="Q333" i="12"/>
  <c r="M333" i="12"/>
  <c r="S333" i="12" s="1"/>
  <c r="J330" i="8" s="1"/>
  <c r="I330" i="8" s="1"/>
  <c r="R332" i="12"/>
  <c r="R329" i="8" s="1"/>
  <c r="Q332" i="12"/>
  <c r="M332" i="12"/>
  <c r="S332" i="12" s="1"/>
  <c r="J329" i="8" s="1"/>
  <c r="I329" i="8" s="1"/>
  <c r="R331" i="12"/>
  <c r="R328" i="8" s="1"/>
  <c r="Q331" i="12"/>
  <c r="M331" i="12"/>
  <c r="S331" i="12" s="1"/>
  <c r="J328" i="8" s="1"/>
  <c r="I328" i="8" s="1"/>
  <c r="R330" i="12"/>
  <c r="R327" i="8" s="1"/>
  <c r="Q330" i="12"/>
  <c r="M330" i="12"/>
  <c r="S330" i="12" s="1"/>
  <c r="J327" i="8" s="1"/>
  <c r="I327" i="8" s="1"/>
  <c r="R329" i="12"/>
  <c r="R326" i="8" s="1"/>
  <c r="Q329" i="12"/>
  <c r="M329" i="12"/>
  <c r="S329" i="12" s="1"/>
  <c r="J326" i="8" s="1"/>
  <c r="I326" i="8" s="1"/>
  <c r="R328" i="12"/>
  <c r="R325" i="8" s="1"/>
  <c r="Q328" i="12"/>
  <c r="M328" i="12"/>
  <c r="S328" i="12" s="1"/>
  <c r="J325" i="8" s="1"/>
  <c r="I325" i="8" s="1"/>
  <c r="R327" i="12"/>
  <c r="R324" i="8" s="1"/>
  <c r="Q327" i="12"/>
  <c r="M327" i="12"/>
  <c r="S327" i="12" s="1"/>
  <c r="J324" i="8" s="1"/>
  <c r="I324" i="8" s="1"/>
  <c r="R326" i="12"/>
  <c r="R323" i="8" s="1"/>
  <c r="Q326" i="12"/>
  <c r="M326" i="12"/>
  <c r="S326" i="12" s="1"/>
  <c r="J323" i="8" s="1"/>
  <c r="I323" i="8" s="1"/>
  <c r="R325" i="12"/>
  <c r="R323" i="12"/>
  <c r="R320" i="8" s="1"/>
  <c r="Q323" i="12"/>
  <c r="M323" i="12"/>
  <c r="S323" i="12" s="1"/>
  <c r="J320" i="8" s="1"/>
  <c r="I320" i="8" s="1"/>
  <c r="R322" i="12"/>
  <c r="R319" i="8" s="1"/>
  <c r="Q322" i="12"/>
  <c r="M322" i="12"/>
  <c r="S322" i="12" s="1"/>
  <c r="J319" i="8" s="1"/>
  <c r="I319" i="8" s="1"/>
  <c r="R321" i="12"/>
  <c r="R318" i="8" s="1"/>
  <c r="Q321" i="12"/>
  <c r="M321" i="12"/>
  <c r="S321" i="12" s="1"/>
  <c r="J318" i="8" s="1"/>
  <c r="I318" i="8" s="1"/>
  <c r="R320" i="12"/>
  <c r="R317" i="8" s="1"/>
  <c r="Q320" i="12"/>
  <c r="M320" i="12"/>
  <c r="R319" i="12"/>
  <c r="R316" i="8" s="1"/>
  <c r="Q319" i="12"/>
  <c r="M319" i="12"/>
  <c r="S319" i="12" s="1"/>
  <c r="J316" i="8" s="1"/>
  <c r="I316" i="8" s="1"/>
  <c r="R318" i="12"/>
  <c r="R315" i="8" s="1"/>
  <c r="Q318" i="12"/>
  <c r="M318" i="12"/>
  <c r="S318" i="12" s="1"/>
  <c r="J315" i="8" s="1"/>
  <c r="I315" i="8" s="1"/>
  <c r="R317" i="12"/>
  <c r="R314" i="8" s="1"/>
  <c r="Q317" i="12"/>
  <c r="M317" i="12"/>
  <c r="S317" i="12" s="1"/>
  <c r="J314" i="8" s="1"/>
  <c r="I314" i="8" s="1"/>
  <c r="R316" i="12"/>
  <c r="R313" i="8" s="1"/>
  <c r="Q316" i="12"/>
  <c r="M316" i="12"/>
  <c r="S316" i="12" s="1"/>
  <c r="J313" i="8" s="1"/>
  <c r="I313" i="8" s="1"/>
  <c r="R315" i="12"/>
  <c r="R312" i="12"/>
  <c r="R309" i="8" s="1"/>
  <c r="Q312" i="12"/>
  <c r="M312" i="12"/>
  <c r="S312" i="12" s="1"/>
  <c r="J309" i="8" s="1"/>
  <c r="I309" i="8" s="1"/>
  <c r="R311" i="12"/>
  <c r="R308" i="8" s="1"/>
  <c r="Q311" i="12"/>
  <c r="M311" i="12"/>
  <c r="S311" i="12" s="1"/>
  <c r="J308" i="8" s="1"/>
  <c r="I308" i="8" s="1"/>
  <c r="R310" i="12"/>
  <c r="R307" i="8" s="1"/>
  <c r="Q310" i="12"/>
  <c r="M310" i="12"/>
  <c r="S310" i="12" s="1"/>
  <c r="J307" i="8" s="1"/>
  <c r="I307" i="8" s="1"/>
  <c r="R309" i="12"/>
  <c r="R306" i="8" s="1"/>
  <c r="Q309" i="12"/>
  <c r="M309" i="12"/>
  <c r="S309" i="12" s="1"/>
  <c r="J306" i="8" s="1"/>
  <c r="I306" i="8" s="1"/>
  <c r="R308" i="12"/>
  <c r="R305" i="8" s="1"/>
  <c r="Q308" i="12"/>
  <c r="M308" i="12"/>
  <c r="S308" i="12" s="1"/>
  <c r="J305" i="8" s="1"/>
  <c r="I305" i="8" s="1"/>
  <c r="R307" i="12"/>
  <c r="R304" i="8" s="1"/>
  <c r="Q307" i="12"/>
  <c r="M307" i="12"/>
  <c r="S307" i="12" s="1"/>
  <c r="J304" i="8" s="1"/>
  <c r="I304" i="8" s="1"/>
  <c r="R306" i="12"/>
  <c r="R303" i="8" s="1"/>
  <c r="Q306" i="12"/>
  <c r="M306" i="12"/>
  <c r="S306" i="12" s="1"/>
  <c r="J303" i="8" s="1"/>
  <c r="I303" i="8" s="1"/>
  <c r="R305" i="12"/>
  <c r="R302" i="8" s="1"/>
  <c r="Q305" i="12"/>
  <c r="M305" i="12"/>
  <c r="S305" i="12" s="1"/>
  <c r="J302" i="8" s="1"/>
  <c r="I302" i="8" s="1"/>
  <c r="R304" i="12"/>
  <c r="R301" i="8" s="1"/>
  <c r="Q304" i="12"/>
  <c r="M304" i="12"/>
  <c r="S304" i="12" s="1"/>
  <c r="J301" i="8" s="1"/>
  <c r="I301" i="8" s="1"/>
  <c r="R303" i="12"/>
  <c r="R301" i="12"/>
  <c r="R298" i="8" s="1"/>
  <c r="Q301" i="12"/>
  <c r="M301" i="12"/>
  <c r="S301" i="12" s="1"/>
  <c r="J298" i="8" s="1"/>
  <c r="I298" i="8" s="1"/>
  <c r="R300" i="12"/>
  <c r="R297" i="8" s="1"/>
  <c r="Q300" i="12"/>
  <c r="M300" i="12"/>
  <c r="S300" i="12" s="1"/>
  <c r="J297" i="8" s="1"/>
  <c r="I297" i="8" s="1"/>
  <c r="R299" i="12"/>
  <c r="R296" i="8" s="1"/>
  <c r="Q299" i="12"/>
  <c r="M299" i="12"/>
  <c r="S299" i="12" s="1"/>
  <c r="J296" i="8" s="1"/>
  <c r="I296" i="8" s="1"/>
  <c r="R298" i="12"/>
  <c r="R295" i="8" s="1"/>
  <c r="Q298" i="12"/>
  <c r="M298" i="12"/>
  <c r="S298" i="12" s="1"/>
  <c r="J295" i="8" s="1"/>
  <c r="I295" i="8" s="1"/>
  <c r="R297" i="12"/>
  <c r="R294" i="8" s="1"/>
  <c r="Q297" i="12"/>
  <c r="M297" i="12"/>
  <c r="S297" i="12" s="1"/>
  <c r="J294" i="8" s="1"/>
  <c r="I294" i="8" s="1"/>
  <c r="R296" i="12"/>
  <c r="R293" i="8" s="1"/>
  <c r="Q296" i="12"/>
  <c r="M296" i="12"/>
  <c r="S296" i="12" s="1"/>
  <c r="J293" i="8" s="1"/>
  <c r="I293" i="8" s="1"/>
  <c r="R295" i="12"/>
  <c r="R293" i="12"/>
  <c r="R290" i="8" s="1"/>
  <c r="Q293" i="12"/>
  <c r="M293" i="12"/>
  <c r="S293" i="12" s="1"/>
  <c r="J290" i="8" s="1"/>
  <c r="I290" i="8" s="1"/>
  <c r="R292" i="12"/>
  <c r="R289" i="8" s="1"/>
  <c r="Q292" i="12"/>
  <c r="M292" i="12"/>
  <c r="S292" i="12" s="1"/>
  <c r="J289" i="8" s="1"/>
  <c r="I289" i="8" s="1"/>
  <c r="R291" i="12"/>
  <c r="R288" i="8" s="1"/>
  <c r="Q291" i="12"/>
  <c r="M291" i="12"/>
  <c r="S291" i="12" s="1"/>
  <c r="J288" i="8" s="1"/>
  <c r="I288" i="8" s="1"/>
  <c r="R290" i="12"/>
  <c r="R287" i="8" s="1"/>
  <c r="Q290" i="12"/>
  <c r="M290" i="12"/>
  <c r="S290" i="12" s="1"/>
  <c r="J287" i="8" s="1"/>
  <c r="I287" i="8" s="1"/>
  <c r="R289" i="12"/>
  <c r="R286" i="8" s="1"/>
  <c r="Q289" i="12"/>
  <c r="M289" i="12"/>
  <c r="S289" i="12" s="1"/>
  <c r="J286" i="8" s="1"/>
  <c r="I286" i="8" s="1"/>
  <c r="R288" i="12"/>
  <c r="R285" i="8" s="1"/>
  <c r="Q288" i="12"/>
  <c r="M288" i="12"/>
  <c r="S288" i="12" s="1"/>
  <c r="J285" i="8" s="1"/>
  <c r="I285" i="8" s="1"/>
  <c r="R287" i="12"/>
  <c r="R285" i="12"/>
  <c r="R282" i="8" s="1"/>
  <c r="Q285" i="12"/>
  <c r="M285" i="12"/>
  <c r="S285" i="12" s="1"/>
  <c r="J282" i="8" s="1"/>
  <c r="I282" i="8" s="1"/>
  <c r="R284" i="12"/>
  <c r="R281" i="8" s="1"/>
  <c r="Q284" i="12"/>
  <c r="M284" i="12"/>
  <c r="S284" i="12" s="1"/>
  <c r="J281" i="8" s="1"/>
  <c r="I281" i="8" s="1"/>
  <c r="R283" i="12"/>
  <c r="R280" i="8" s="1"/>
  <c r="Q283" i="12"/>
  <c r="M283" i="12"/>
  <c r="S283" i="12" s="1"/>
  <c r="J280" i="8" s="1"/>
  <c r="I280" i="8" s="1"/>
  <c r="R282" i="12"/>
  <c r="R279" i="8" s="1"/>
  <c r="Q282" i="12"/>
  <c r="M282" i="12"/>
  <c r="S282" i="12" s="1"/>
  <c r="J279" i="8" s="1"/>
  <c r="I279" i="8" s="1"/>
  <c r="R281" i="12"/>
  <c r="R278" i="8" s="1"/>
  <c r="Q281" i="12"/>
  <c r="M281" i="12"/>
  <c r="S281" i="12" s="1"/>
  <c r="J278" i="8" s="1"/>
  <c r="I278" i="8" s="1"/>
  <c r="R280" i="12"/>
  <c r="R277" i="8" s="1"/>
  <c r="Q280" i="12"/>
  <c r="M280" i="12"/>
  <c r="S280" i="12" s="1"/>
  <c r="J277" i="8" s="1"/>
  <c r="I277" i="8" s="1"/>
  <c r="R279" i="12"/>
  <c r="R277" i="12"/>
  <c r="R274" i="8" s="1"/>
  <c r="Q277" i="12"/>
  <c r="M277" i="12"/>
  <c r="S277" i="12" s="1"/>
  <c r="J274" i="8" s="1"/>
  <c r="I274" i="8" s="1"/>
  <c r="R276" i="12"/>
  <c r="R273" i="8" s="1"/>
  <c r="Q276" i="12"/>
  <c r="M276" i="12"/>
  <c r="S276" i="12" s="1"/>
  <c r="J273" i="8" s="1"/>
  <c r="I273" i="8" s="1"/>
  <c r="R275" i="12"/>
  <c r="R272" i="8" s="1"/>
  <c r="Q275" i="12"/>
  <c r="M275" i="12"/>
  <c r="R274" i="12"/>
  <c r="R271" i="12"/>
  <c r="R268" i="8" s="1"/>
  <c r="Q271" i="12"/>
  <c r="M271" i="12"/>
  <c r="R270" i="12"/>
  <c r="R267" i="8" s="1"/>
  <c r="Q270" i="12"/>
  <c r="M270" i="12"/>
  <c r="R269" i="12"/>
  <c r="R266" i="8" s="1"/>
  <c r="Q269" i="12"/>
  <c r="M269" i="12"/>
  <c r="R268" i="12"/>
  <c r="R265" i="8" s="1"/>
  <c r="Q268" i="12"/>
  <c r="M268" i="12"/>
  <c r="S268" i="12" s="1"/>
  <c r="J265" i="8" s="1"/>
  <c r="I265" i="8" s="1"/>
  <c r="R267" i="12"/>
  <c r="R264" i="8" s="1"/>
  <c r="Q267" i="12"/>
  <c r="M267" i="12"/>
  <c r="S267" i="12" s="1"/>
  <c r="J264" i="8" s="1"/>
  <c r="I264" i="8" s="1"/>
  <c r="R266" i="12"/>
  <c r="R263" i="8" s="1"/>
  <c r="Q266" i="12"/>
  <c r="M266" i="12"/>
  <c r="R265" i="12"/>
  <c r="R262" i="8" s="1"/>
  <c r="Q265" i="12"/>
  <c r="M265" i="12"/>
  <c r="S265" i="12" s="1"/>
  <c r="J262" i="8" s="1"/>
  <c r="I262" i="8" s="1"/>
  <c r="R264" i="12"/>
  <c r="R261" i="8" s="1"/>
  <c r="Q264" i="12"/>
  <c r="M264" i="12"/>
  <c r="S264" i="12" s="1"/>
  <c r="J261" i="8" s="1"/>
  <c r="I261" i="8" s="1"/>
  <c r="R263" i="12"/>
  <c r="R260" i="8" s="1"/>
  <c r="Q263" i="12"/>
  <c r="M263" i="12"/>
  <c r="S263" i="12" s="1"/>
  <c r="J260" i="8" s="1"/>
  <c r="I260" i="8" s="1"/>
  <c r="R262" i="12"/>
  <c r="R259" i="8" s="1"/>
  <c r="R260" i="12"/>
  <c r="R257" i="8" s="1"/>
  <c r="Q260" i="12"/>
  <c r="M260" i="12"/>
  <c r="R259" i="12"/>
  <c r="R256" i="8" s="1"/>
  <c r="Q259" i="12"/>
  <c r="M259" i="12"/>
  <c r="S259" i="12" s="1"/>
  <c r="J256" i="8" s="1"/>
  <c r="I256" i="8" s="1"/>
  <c r="R258" i="12"/>
  <c r="R255" i="8" s="1"/>
  <c r="Q258" i="12"/>
  <c r="M258" i="12"/>
  <c r="R257" i="12"/>
  <c r="R254" i="8" s="1"/>
  <c r="Q257" i="12"/>
  <c r="M257" i="12"/>
  <c r="S257" i="12" s="1"/>
  <c r="J254" i="8" s="1"/>
  <c r="I254" i="8" s="1"/>
  <c r="R256" i="12"/>
  <c r="R253" i="8" s="1"/>
  <c r="R253" i="12"/>
  <c r="R250" i="8" s="1"/>
  <c r="Q253" i="12"/>
  <c r="M253" i="12"/>
  <c r="S253" i="12" s="1"/>
  <c r="J250" i="8" s="1"/>
  <c r="I250" i="8" s="1"/>
  <c r="R252" i="12"/>
  <c r="R249" i="8" s="1"/>
  <c r="Q252" i="12"/>
  <c r="M252" i="12"/>
  <c r="S252" i="12" s="1"/>
  <c r="J249" i="8" s="1"/>
  <c r="I249" i="8" s="1"/>
  <c r="R251" i="12"/>
  <c r="R248" i="8" s="1"/>
  <c r="Q251" i="12"/>
  <c r="M251" i="12"/>
  <c r="S251" i="12" s="1"/>
  <c r="J248" i="8" s="1"/>
  <c r="I248" i="8" s="1"/>
  <c r="R250" i="12"/>
  <c r="R247" i="8" s="1"/>
  <c r="Q250" i="12"/>
  <c r="M250" i="12"/>
  <c r="S250" i="12" s="1"/>
  <c r="J247" i="8" s="1"/>
  <c r="I247" i="8" s="1"/>
  <c r="R249" i="12"/>
  <c r="R246" i="8" s="1"/>
  <c r="Q249" i="12"/>
  <c r="M249" i="12"/>
  <c r="S249" i="12" s="1"/>
  <c r="J246" i="8" s="1"/>
  <c r="I246" i="8" s="1"/>
  <c r="R248" i="12"/>
  <c r="R245" i="8" s="1"/>
  <c r="Q248" i="12"/>
  <c r="M248" i="12"/>
  <c r="S248" i="12" s="1"/>
  <c r="J245" i="8" s="1"/>
  <c r="I245" i="8" s="1"/>
  <c r="R247" i="12"/>
  <c r="R244" i="8" s="1"/>
  <c r="Q247" i="12"/>
  <c r="M247" i="12"/>
  <c r="S247" i="12" s="1"/>
  <c r="J244" i="8" s="1"/>
  <c r="I244" i="8" s="1"/>
  <c r="R246" i="12"/>
  <c r="R243" i="8" s="1"/>
  <c r="R244" i="12"/>
  <c r="R241" i="8" s="1"/>
  <c r="Q244" i="12"/>
  <c r="M244" i="12"/>
  <c r="S244" i="12" s="1"/>
  <c r="J241" i="8" s="1"/>
  <c r="I241" i="8" s="1"/>
  <c r="R243" i="12"/>
  <c r="R240" i="8" s="1"/>
  <c r="Q243" i="12"/>
  <c r="M243" i="12"/>
  <c r="R242" i="12"/>
  <c r="R239" i="8" s="1"/>
  <c r="Q242" i="12"/>
  <c r="M242" i="12"/>
  <c r="S242" i="12" s="1"/>
  <c r="J239" i="8" s="1"/>
  <c r="I239" i="8" s="1"/>
  <c r="R241" i="12"/>
  <c r="R238" i="8" s="1"/>
  <c r="Q241" i="12"/>
  <c r="M241" i="12"/>
  <c r="S241" i="12" s="1"/>
  <c r="J238" i="8" s="1"/>
  <c r="I238" i="8" s="1"/>
  <c r="R240" i="12"/>
  <c r="R237" i="8" s="1"/>
  <c r="Q240" i="12"/>
  <c r="M240" i="12"/>
  <c r="S240" i="12" s="1"/>
  <c r="J237" i="8" s="1"/>
  <c r="I237" i="8" s="1"/>
  <c r="R239" i="12"/>
  <c r="R236" i="8" s="1"/>
  <c r="Q239" i="12"/>
  <c r="M239" i="12"/>
  <c r="S239" i="12" s="1"/>
  <c r="J236" i="8" s="1"/>
  <c r="I236" i="8" s="1"/>
  <c r="R238" i="12"/>
  <c r="R235" i="8" s="1"/>
  <c r="Q238" i="12"/>
  <c r="M238" i="12"/>
  <c r="S238" i="12" s="1"/>
  <c r="J235" i="8" s="1"/>
  <c r="I235" i="8" s="1"/>
  <c r="R237" i="12"/>
  <c r="R234" i="8" s="1"/>
  <c r="Q237" i="12"/>
  <c r="M237" i="12"/>
  <c r="S237" i="12" s="1"/>
  <c r="J234" i="8" s="1"/>
  <c r="I234" i="8" s="1"/>
  <c r="R236" i="12"/>
  <c r="R233" i="8" s="1"/>
  <c r="R234" i="12"/>
  <c r="R231" i="8" s="1"/>
  <c r="Q234" i="12"/>
  <c r="M234" i="12"/>
  <c r="S234" i="12" s="1"/>
  <c r="J231" i="8" s="1"/>
  <c r="I231" i="8" s="1"/>
  <c r="R233" i="12"/>
  <c r="R230" i="8" s="1"/>
  <c r="Q233" i="12"/>
  <c r="M233" i="12"/>
  <c r="S233" i="12" s="1"/>
  <c r="J230" i="8" s="1"/>
  <c r="I230" i="8" s="1"/>
  <c r="R232" i="12"/>
  <c r="R229" i="8" s="1"/>
  <c r="Q232" i="12"/>
  <c r="M232" i="12"/>
  <c r="R231" i="12"/>
  <c r="R228" i="8" s="1"/>
  <c r="Q231" i="12"/>
  <c r="M231" i="12"/>
  <c r="S231" i="12" s="1"/>
  <c r="J228" i="8" s="1"/>
  <c r="I228" i="8" s="1"/>
  <c r="R230" i="12"/>
  <c r="R227" i="8" s="1"/>
  <c r="Q230" i="12"/>
  <c r="M230" i="12"/>
  <c r="S230" i="12" s="1"/>
  <c r="J227" i="8" s="1"/>
  <c r="I227" i="8" s="1"/>
  <c r="R229" i="12"/>
  <c r="R226" i="8" s="1"/>
  <c r="Q229" i="12"/>
  <c r="M229" i="12"/>
  <c r="S229" i="12" s="1"/>
  <c r="J226" i="8" s="1"/>
  <c r="I226" i="8" s="1"/>
  <c r="R228" i="12"/>
  <c r="R225" i="8" s="1"/>
  <c r="Q228" i="12"/>
  <c r="M228" i="12"/>
  <c r="S228" i="12" s="1"/>
  <c r="J225" i="8" s="1"/>
  <c r="I225" i="8" s="1"/>
  <c r="R227" i="12"/>
  <c r="R224" i="8" s="1"/>
  <c r="Q227" i="12"/>
  <c r="M227" i="12"/>
  <c r="S227" i="12" s="1"/>
  <c r="J224" i="8" s="1"/>
  <c r="I224" i="8" s="1"/>
  <c r="R226" i="12"/>
  <c r="R223" i="8" s="1"/>
  <c r="Q226" i="12"/>
  <c r="M226" i="12"/>
  <c r="S226" i="12" s="1"/>
  <c r="J223" i="8" s="1"/>
  <c r="I223" i="8" s="1"/>
  <c r="R225" i="12"/>
  <c r="R222" i="8" s="1"/>
  <c r="Q225" i="12"/>
  <c r="M225" i="12"/>
  <c r="S225" i="12" s="1"/>
  <c r="J222" i="8" s="1"/>
  <c r="I222" i="8" s="1"/>
  <c r="R224" i="12"/>
  <c r="R221" i="8" s="1"/>
  <c r="Q224" i="12"/>
  <c r="M224" i="12"/>
  <c r="S224" i="12" s="1"/>
  <c r="J221" i="8" s="1"/>
  <c r="I221" i="8" s="1"/>
  <c r="R223" i="12"/>
  <c r="R220" i="8" s="1"/>
  <c r="R221" i="12"/>
  <c r="R218" i="8" s="1"/>
  <c r="Q221" i="12"/>
  <c r="M221" i="12"/>
  <c r="S221" i="12" s="1"/>
  <c r="J218" i="8" s="1"/>
  <c r="I218" i="8" s="1"/>
  <c r="R220" i="12"/>
  <c r="R217" i="8" s="1"/>
  <c r="Q220" i="12"/>
  <c r="M220" i="12"/>
  <c r="R219" i="12"/>
  <c r="R216" i="8" s="1"/>
  <c r="Q219" i="12"/>
  <c r="M219" i="12"/>
  <c r="S219" i="12" s="1"/>
  <c r="J216" i="8" s="1"/>
  <c r="I216" i="8" s="1"/>
  <c r="R218" i="12"/>
  <c r="R215" i="8" s="1"/>
  <c r="Q218" i="12"/>
  <c r="M218" i="12"/>
  <c r="S218" i="12" s="1"/>
  <c r="J215" i="8" s="1"/>
  <c r="I215" i="8" s="1"/>
  <c r="R217" i="12"/>
  <c r="R214" i="8" s="1"/>
  <c r="Q217" i="12"/>
  <c r="M217" i="12"/>
  <c r="S217" i="12" s="1"/>
  <c r="J214" i="8" s="1"/>
  <c r="I214" i="8" s="1"/>
  <c r="R216" i="12"/>
  <c r="R213" i="8" s="1"/>
  <c r="Q216" i="12"/>
  <c r="M216" i="12"/>
  <c r="S216" i="12" s="1"/>
  <c r="J213" i="8" s="1"/>
  <c r="I213" i="8" s="1"/>
  <c r="R215" i="12"/>
  <c r="R212" i="8" s="1"/>
  <c r="Q215" i="12"/>
  <c r="M215" i="12"/>
  <c r="S215" i="12" s="1"/>
  <c r="J212" i="8" s="1"/>
  <c r="I212" i="8" s="1"/>
  <c r="R214" i="12"/>
  <c r="R211" i="8" s="1"/>
  <c r="Q214" i="12"/>
  <c r="M214" i="12"/>
  <c r="R213" i="12"/>
  <c r="R210" i="8" s="1"/>
  <c r="Q213" i="12"/>
  <c r="M213" i="12"/>
  <c r="S213" i="12" s="1"/>
  <c r="J210" i="8" s="1"/>
  <c r="I210" i="8" s="1"/>
  <c r="R212" i="12"/>
  <c r="R209" i="8" s="1"/>
  <c r="Q212" i="12"/>
  <c r="M212" i="12"/>
  <c r="R211" i="12"/>
  <c r="R208" i="8" s="1"/>
  <c r="Q211" i="12"/>
  <c r="R210" i="12"/>
  <c r="R207" i="8" s="1"/>
  <c r="R207" i="12"/>
  <c r="R204" i="8" s="1"/>
  <c r="Q207" i="12"/>
  <c r="M207" i="12"/>
  <c r="S207" i="12" s="1"/>
  <c r="J204" i="8" s="1"/>
  <c r="I204" i="8" s="1"/>
  <c r="R206" i="12"/>
  <c r="R203" i="8" s="1"/>
  <c r="Q206" i="12"/>
  <c r="M206" i="12"/>
  <c r="R205" i="12"/>
  <c r="R202" i="8" s="1"/>
  <c r="Q205" i="12"/>
  <c r="M205" i="12"/>
  <c r="R204" i="12"/>
  <c r="R201" i="8" s="1"/>
  <c r="Q204" i="12"/>
  <c r="M204" i="12"/>
  <c r="R203" i="12"/>
  <c r="R200" i="8" s="1"/>
  <c r="Q203" i="12"/>
  <c r="M203" i="12"/>
  <c r="R202" i="12"/>
  <c r="R199" i="8" s="1"/>
  <c r="Q202" i="12"/>
  <c r="M202" i="12"/>
  <c r="S202" i="12" s="1"/>
  <c r="J199" i="8" s="1"/>
  <c r="I199" i="8" s="1"/>
  <c r="R201" i="12"/>
  <c r="R198" i="8" s="1"/>
  <c r="Q201" i="12"/>
  <c r="M201" i="12"/>
  <c r="S201" i="12" s="1"/>
  <c r="J198" i="8" s="1"/>
  <c r="I198" i="8" s="1"/>
  <c r="R200" i="12"/>
  <c r="R197" i="8" s="1"/>
  <c r="Q200" i="12"/>
  <c r="M200" i="12"/>
  <c r="R199" i="12"/>
  <c r="R196" i="8" s="1"/>
  <c r="Q199" i="12"/>
  <c r="M199" i="12"/>
  <c r="S199" i="12" s="1"/>
  <c r="J196" i="8" s="1"/>
  <c r="I196" i="8" s="1"/>
  <c r="R198" i="12"/>
  <c r="R195" i="8" s="1"/>
  <c r="Q198" i="12"/>
  <c r="M198" i="12"/>
  <c r="R197" i="12"/>
  <c r="R194" i="8" s="1"/>
  <c r="Q197" i="12"/>
  <c r="M197" i="12"/>
  <c r="S197" i="12" s="1"/>
  <c r="J194" i="8" s="1"/>
  <c r="I194" i="8" s="1"/>
  <c r="R196" i="12"/>
  <c r="R193" i="8" s="1"/>
  <c r="Q196" i="12"/>
  <c r="M196" i="12"/>
  <c r="S196" i="12" s="1"/>
  <c r="J193" i="8" s="1"/>
  <c r="I193" i="8" s="1"/>
  <c r="R195" i="12"/>
  <c r="R192" i="8" s="1"/>
  <c r="R193" i="12"/>
  <c r="R190" i="8" s="1"/>
  <c r="Q193" i="12"/>
  <c r="M193" i="12"/>
  <c r="R192" i="12"/>
  <c r="R189" i="8" s="1"/>
  <c r="Q192" i="12"/>
  <c r="M192" i="12"/>
  <c r="R191" i="12"/>
  <c r="R188" i="8" s="1"/>
  <c r="Q191" i="12"/>
  <c r="M191" i="12"/>
  <c r="R190" i="12"/>
  <c r="R187" i="8" s="1"/>
  <c r="Q190" i="12"/>
  <c r="M190" i="12"/>
  <c r="S190" i="12" s="1"/>
  <c r="J187" i="8" s="1"/>
  <c r="I187" i="8" s="1"/>
  <c r="R189" i="12"/>
  <c r="R186" i="8" s="1"/>
  <c r="Q189" i="12"/>
  <c r="M189" i="12"/>
  <c r="S189" i="12" s="1"/>
  <c r="J186" i="8" s="1"/>
  <c r="I186" i="8" s="1"/>
  <c r="R188" i="12"/>
  <c r="R185" i="8" s="1"/>
  <c r="Q188" i="12"/>
  <c r="M188" i="12"/>
  <c r="S188" i="12" s="1"/>
  <c r="J185" i="8" s="1"/>
  <c r="I185" i="8" s="1"/>
  <c r="R187" i="12"/>
  <c r="R184" i="8" s="1"/>
  <c r="Q187" i="12"/>
  <c r="M187" i="12"/>
  <c r="S187" i="12" s="1"/>
  <c r="J184" i="8" s="1"/>
  <c r="I184" i="8" s="1"/>
  <c r="R186" i="12"/>
  <c r="R183" i="8" s="1"/>
  <c r="Q186" i="12"/>
  <c r="M186" i="12"/>
  <c r="R185" i="12"/>
  <c r="R182" i="8" s="1"/>
  <c r="Q185" i="12"/>
  <c r="M185" i="12"/>
  <c r="S185" i="12" s="1"/>
  <c r="J182" i="8" s="1"/>
  <c r="I182" i="8" s="1"/>
  <c r="R184" i="12"/>
  <c r="R181" i="8" s="1"/>
  <c r="Q184" i="12"/>
  <c r="M184" i="12"/>
  <c r="S184" i="12" s="1"/>
  <c r="J181" i="8" s="1"/>
  <c r="I181" i="8" s="1"/>
  <c r="R183" i="12"/>
  <c r="R180" i="8" s="1"/>
  <c r="Q183" i="12"/>
  <c r="M183" i="12"/>
  <c r="S183" i="12" s="1"/>
  <c r="J180" i="8" s="1"/>
  <c r="I180" i="8" s="1"/>
  <c r="R182" i="12"/>
  <c r="R179" i="8" s="1"/>
  <c r="R179" i="12"/>
  <c r="R176" i="8" s="1"/>
  <c r="Q179" i="12"/>
  <c r="M179" i="12"/>
  <c r="S179" i="12" s="1"/>
  <c r="J176" i="8" s="1"/>
  <c r="I176" i="8" s="1"/>
  <c r="R178" i="12"/>
  <c r="R175" i="8" s="1"/>
  <c r="Q178" i="12"/>
  <c r="M178" i="12"/>
  <c r="S178" i="12" s="1"/>
  <c r="J175" i="8" s="1"/>
  <c r="I175" i="8" s="1"/>
  <c r="R177" i="12"/>
  <c r="R174" i="8" s="1"/>
  <c r="Q177" i="12"/>
  <c r="M177" i="12"/>
  <c r="S177" i="12" s="1"/>
  <c r="J174" i="8" s="1"/>
  <c r="I174" i="8" s="1"/>
  <c r="R176" i="12"/>
  <c r="R173" i="8" s="1"/>
  <c r="Q176" i="12"/>
  <c r="M176" i="12"/>
  <c r="S176" i="12" s="1"/>
  <c r="J173" i="8" s="1"/>
  <c r="I173" i="8" s="1"/>
  <c r="R175" i="12"/>
  <c r="R172" i="8" s="1"/>
  <c r="Q175" i="12"/>
  <c r="M175" i="12"/>
  <c r="S175" i="12" s="1"/>
  <c r="J172" i="8" s="1"/>
  <c r="I172" i="8" s="1"/>
  <c r="R174" i="12"/>
  <c r="R171" i="8" s="1"/>
  <c r="Q174" i="12"/>
  <c r="M174" i="12"/>
  <c r="S174" i="12" s="1"/>
  <c r="J171" i="8" s="1"/>
  <c r="I171" i="8" s="1"/>
  <c r="R173" i="12"/>
  <c r="R170" i="8" s="1"/>
  <c r="Q173" i="12"/>
  <c r="M173" i="12"/>
  <c r="S173" i="12" s="1"/>
  <c r="J170" i="8" s="1"/>
  <c r="I170" i="8" s="1"/>
  <c r="R172" i="12"/>
  <c r="R169" i="8" s="1"/>
  <c r="Q172" i="12"/>
  <c r="M172" i="12"/>
  <c r="S172" i="12" s="1"/>
  <c r="J169" i="8" s="1"/>
  <c r="I169" i="8" s="1"/>
  <c r="R171" i="12"/>
  <c r="R168" i="8" s="1"/>
  <c r="Q171" i="12"/>
  <c r="M171" i="12"/>
  <c r="S171" i="12" s="1"/>
  <c r="J168" i="8" s="1"/>
  <c r="I168" i="8" s="1"/>
  <c r="R170" i="12"/>
  <c r="R167" i="8" s="1"/>
  <c r="Q170" i="12"/>
  <c r="M170" i="12"/>
  <c r="S170" i="12" s="1"/>
  <c r="J167" i="8" s="1"/>
  <c r="I167" i="8" s="1"/>
  <c r="R169" i="12"/>
  <c r="R166" i="8" s="1"/>
  <c r="Q169" i="12"/>
  <c r="M169" i="12"/>
  <c r="S169" i="12" s="1"/>
  <c r="J166" i="8" s="1"/>
  <c r="I166" i="8" s="1"/>
  <c r="R168" i="12"/>
  <c r="R165" i="8" s="1"/>
  <c r="R166" i="12"/>
  <c r="R163" i="8" s="1"/>
  <c r="Q166" i="12"/>
  <c r="M166" i="12"/>
  <c r="S166" i="12" s="1"/>
  <c r="J163" i="8" s="1"/>
  <c r="I163" i="8" s="1"/>
  <c r="Q165" i="12"/>
  <c r="M165" i="12"/>
  <c r="S165" i="12" s="1"/>
  <c r="J162" i="8" s="1"/>
  <c r="I162" i="8" s="1"/>
  <c r="R164" i="12"/>
  <c r="R161" i="8" s="1"/>
  <c r="Q164" i="12"/>
  <c r="M164" i="12"/>
  <c r="S164" i="12" s="1"/>
  <c r="J161" i="8" s="1"/>
  <c r="I161" i="8" s="1"/>
  <c r="R163" i="12"/>
  <c r="R160" i="8" s="1"/>
  <c r="Q163" i="12"/>
  <c r="M163" i="12"/>
  <c r="S163" i="12" s="1"/>
  <c r="J160" i="8" s="1"/>
  <c r="I160" i="8" s="1"/>
  <c r="R162" i="12"/>
  <c r="R159" i="8" s="1"/>
  <c r="Q162" i="12"/>
  <c r="M162" i="12"/>
  <c r="S162" i="12" s="1"/>
  <c r="J159" i="8" s="1"/>
  <c r="I159" i="8" s="1"/>
  <c r="R161" i="12"/>
  <c r="R158" i="8" s="1"/>
  <c r="Q161" i="12"/>
  <c r="M161" i="12"/>
  <c r="R160" i="12"/>
  <c r="R157" i="8" s="1"/>
  <c r="Q160" i="12"/>
  <c r="M160" i="12"/>
  <c r="S160" i="12" s="1"/>
  <c r="J157" i="8" s="1"/>
  <c r="I157" i="8" s="1"/>
  <c r="R159" i="12"/>
  <c r="R156" i="8" s="1"/>
  <c r="R157" i="12"/>
  <c r="R154" i="8" s="1"/>
  <c r="Q157" i="12"/>
  <c r="M157" i="12"/>
  <c r="S157" i="12" s="1"/>
  <c r="J154" i="8" s="1"/>
  <c r="I154" i="8" s="1"/>
  <c r="R156" i="12"/>
  <c r="R153" i="8" s="1"/>
  <c r="Q156" i="12"/>
  <c r="M156" i="12"/>
  <c r="S156" i="12" s="1"/>
  <c r="J153" i="8" s="1"/>
  <c r="I153" i="8" s="1"/>
  <c r="R155" i="12"/>
  <c r="R152" i="8" s="1"/>
  <c r="Q155" i="12"/>
  <c r="M155" i="12"/>
  <c r="S155" i="12" s="1"/>
  <c r="J152" i="8" s="1"/>
  <c r="I152" i="8" s="1"/>
  <c r="R154" i="12"/>
  <c r="R151" i="8" s="1"/>
  <c r="Q154" i="12"/>
  <c r="M154" i="12"/>
  <c r="S154" i="12" s="1"/>
  <c r="J151" i="8" s="1"/>
  <c r="I151" i="8" s="1"/>
  <c r="R153" i="12"/>
  <c r="R150" i="8" s="1"/>
  <c r="Q153" i="12"/>
  <c r="M153" i="12"/>
  <c r="S153" i="12" s="1"/>
  <c r="J150" i="8" s="1"/>
  <c r="I150" i="8" s="1"/>
  <c r="R152" i="12"/>
  <c r="R149" i="8" s="1"/>
  <c r="Q152" i="12"/>
  <c r="M152" i="12"/>
  <c r="R151" i="12"/>
  <c r="R148" i="8" s="1"/>
  <c r="Q151" i="12"/>
  <c r="M151" i="12"/>
  <c r="S151" i="12" s="1"/>
  <c r="J148" i="8" s="1"/>
  <c r="I148" i="8" s="1"/>
  <c r="R150" i="12"/>
  <c r="R147" i="8" s="1"/>
  <c r="Q150" i="12"/>
  <c r="M150" i="12"/>
  <c r="S150" i="12" s="1"/>
  <c r="J147" i="8" s="1"/>
  <c r="I147" i="8" s="1"/>
  <c r="R149" i="12"/>
  <c r="R146" i="8" s="1"/>
  <c r="Q149" i="12"/>
  <c r="M149" i="12"/>
  <c r="S149" i="12" s="1"/>
  <c r="J146" i="8" s="1"/>
  <c r="I146" i="8" s="1"/>
  <c r="R148" i="12"/>
  <c r="R145" i="8" s="1"/>
  <c r="Q148" i="12"/>
  <c r="M148" i="12"/>
  <c r="S148" i="12" s="1"/>
  <c r="J145" i="8" s="1"/>
  <c r="I145" i="8" s="1"/>
  <c r="R147" i="12"/>
  <c r="R144" i="8" s="1"/>
  <c r="Q147" i="12"/>
  <c r="M147" i="12"/>
  <c r="S147" i="12" s="1"/>
  <c r="J144" i="8" s="1"/>
  <c r="I144" i="8" s="1"/>
  <c r="R146" i="12"/>
  <c r="R143" i="8" s="1"/>
  <c r="Q146" i="12"/>
  <c r="M146" i="12"/>
  <c r="S146" i="12" s="1"/>
  <c r="J143" i="8" s="1"/>
  <c r="I143" i="8" s="1"/>
  <c r="R145" i="12"/>
  <c r="R142" i="8" s="1"/>
  <c r="Q145" i="12"/>
  <c r="M145" i="12"/>
  <c r="R144" i="12"/>
  <c r="R141" i="8" s="1"/>
  <c r="Q144" i="12"/>
  <c r="M144" i="12"/>
  <c r="S144" i="12" s="1"/>
  <c r="J141" i="8" s="1"/>
  <c r="I141" i="8" s="1"/>
  <c r="R143" i="12"/>
  <c r="R140" i="8" s="1"/>
  <c r="Q143" i="12"/>
  <c r="M143" i="12"/>
  <c r="S143" i="12" s="1"/>
  <c r="J140" i="8" s="1"/>
  <c r="I140" i="8" s="1"/>
  <c r="R142" i="12"/>
  <c r="R139" i="8" s="1"/>
  <c r="Q142" i="12"/>
  <c r="M142" i="12"/>
  <c r="S142" i="12" s="1"/>
  <c r="J139" i="8" s="1"/>
  <c r="I139" i="8" s="1"/>
  <c r="R141" i="12"/>
  <c r="R138" i="8" s="1"/>
  <c r="R139" i="12"/>
  <c r="R136" i="8" s="1"/>
  <c r="Q139" i="12"/>
  <c r="M139" i="12"/>
  <c r="S139" i="12" s="1"/>
  <c r="J136" i="8" s="1"/>
  <c r="I136" i="8" s="1"/>
  <c r="R138" i="12"/>
  <c r="R135" i="8" s="1"/>
  <c r="Q138" i="12"/>
  <c r="M138" i="12"/>
  <c r="S138" i="12" s="1"/>
  <c r="J135" i="8" s="1"/>
  <c r="I135" i="8" s="1"/>
  <c r="R137" i="12"/>
  <c r="R134" i="8" s="1"/>
  <c r="Q137" i="12"/>
  <c r="M137" i="12"/>
  <c r="S137" i="12" s="1"/>
  <c r="J134" i="8" s="1"/>
  <c r="I134" i="8" s="1"/>
  <c r="R136" i="12"/>
  <c r="R133" i="8" s="1"/>
  <c r="Q136" i="12"/>
  <c r="M136" i="12"/>
  <c r="S136" i="12" s="1"/>
  <c r="J133" i="8" s="1"/>
  <c r="I133" i="8" s="1"/>
  <c r="R135" i="12"/>
  <c r="R132" i="8" s="1"/>
  <c r="Q135" i="12"/>
  <c r="M135" i="12"/>
  <c r="S135" i="12" s="1"/>
  <c r="J132" i="8" s="1"/>
  <c r="I132" i="8" s="1"/>
  <c r="R134" i="12"/>
  <c r="R131" i="8" s="1"/>
  <c r="Q134" i="12"/>
  <c r="M134" i="12"/>
  <c r="S134" i="12" s="1"/>
  <c r="J131" i="8" s="1"/>
  <c r="I131" i="8" s="1"/>
  <c r="R133" i="12"/>
  <c r="R130" i="8" s="1"/>
  <c r="Q133" i="12"/>
  <c r="M133" i="12"/>
  <c r="S133" i="12" s="1"/>
  <c r="J130" i="8" s="1"/>
  <c r="I130" i="8" s="1"/>
  <c r="R132" i="12"/>
  <c r="R129" i="8" s="1"/>
  <c r="Q132" i="12"/>
  <c r="M132" i="12"/>
  <c r="S132" i="12" s="1"/>
  <c r="J129" i="8" s="1"/>
  <c r="I129" i="8" s="1"/>
  <c r="R131" i="12"/>
  <c r="R128" i="8" s="1"/>
  <c r="Q131" i="12"/>
  <c r="M131" i="12"/>
  <c r="S131" i="12" s="1"/>
  <c r="J128" i="8" s="1"/>
  <c r="I128" i="8" s="1"/>
  <c r="R130" i="12"/>
  <c r="R127" i="8" s="1"/>
  <c r="Q130" i="12"/>
  <c r="M130" i="12"/>
  <c r="S130" i="12" s="1"/>
  <c r="J127" i="8" s="1"/>
  <c r="I127" i="8" s="1"/>
  <c r="R129" i="12"/>
  <c r="R126" i="8" s="1"/>
  <c r="Q129" i="12"/>
  <c r="M129" i="12"/>
  <c r="S129" i="12" s="1"/>
  <c r="J126" i="8" s="1"/>
  <c r="I126" i="8" s="1"/>
  <c r="R128" i="12"/>
  <c r="R125" i="8" s="1"/>
  <c r="Q128" i="12"/>
  <c r="M128" i="12"/>
  <c r="S128" i="12" s="1"/>
  <c r="J125" i="8" s="1"/>
  <c r="I125" i="8" s="1"/>
  <c r="R127" i="12"/>
  <c r="R124" i="8" s="1"/>
  <c r="Q127" i="12"/>
  <c r="M127" i="12"/>
  <c r="S127" i="12" s="1"/>
  <c r="J124" i="8" s="1"/>
  <c r="I124" i="8" s="1"/>
  <c r="R126" i="12"/>
  <c r="R123" i="8" s="1"/>
  <c r="R124" i="12"/>
  <c r="R121" i="8" s="1"/>
  <c r="Q124" i="12"/>
  <c r="M124" i="12"/>
  <c r="S124" i="12" s="1"/>
  <c r="J121" i="8" s="1"/>
  <c r="I121" i="8" s="1"/>
  <c r="R123" i="12"/>
  <c r="R120" i="8" s="1"/>
  <c r="Q123" i="12"/>
  <c r="M123" i="12"/>
  <c r="S123" i="12" s="1"/>
  <c r="J120" i="8" s="1"/>
  <c r="I120" i="8" s="1"/>
  <c r="R122" i="12"/>
  <c r="R119" i="8" s="1"/>
  <c r="Q122" i="12"/>
  <c r="M122" i="12"/>
  <c r="R121" i="12"/>
  <c r="R118" i="8" s="1"/>
  <c r="Q121" i="12"/>
  <c r="M121" i="12"/>
  <c r="S121" i="12" s="1"/>
  <c r="J118" i="8" s="1"/>
  <c r="I118" i="8" s="1"/>
  <c r="R120" i="12"/>
  <c r="R117" i="8" s="1"/>
  <c r="Q120" i="12"/>
  <c r="M120" i="12"/>
  <c r="S120" i="12" s="1"/>
  <c r="J117" i="8" s="1"/>
  <c r="I117" i="8" s="1"/>
  <c r="R119" i="12"/>
  <c r="R116" i="8" s="1"/>
  <c r="Q119" i="12"/>
  <c r="M119" i="12"/>
  <c r="S119" i="12" s="1"/>
  <c r="J116" i="8" s="1"/>
  <c r="I116" i="8" s="1"/>
  <c r="R118" i="12"/>
  <c r="R115" i="8" s="1"/>
  <c r="Q118" i="12"/>
  <c r="M118" i="12"/>
  <c r="R117" i="12"/>
  <c r="R114" i="8" s="1"/>
  <c r="Q117" i="12"/>
  <c r="M117" i="12"/>
  <c r="S117" i="12" s="1"/>
  <c r="J114" i="8" s="1"/>
  <c r="I114" i="8" s="1"/>
  <c r="R116" i="12"/>
  <c r="R113" i="8" s="1"/>
  <c r="Q116" i="12"/>
  <c r="M116" i="12"/>
  <c r="S116" i="12" s="1"/>
  <c r="J113" i="8" s="1"/>
  <c r="I113" i="8" s="1"/>
  <c r="R115" i="12"/>
  <c r="R112" i="8" s="1"/>
  <c r="Q115" i="12"/>
  <c r="M115" i="12"/>
  <c r="S115" i="12" s="1"/>
  <c r="J112" i="8" s="1"/>
  <c r="I112" i="8" s="1"/>
  <c r="R114" i="12"/>
  <c r="R111" i="8" s="1"/>
  <c r="R112" i="12"/>
  <c r="R109" i="8" s="1"/>
  <c r="Q112" i="12"/>
  <c r="M112" i="12"/>
  <c r="R111" i="12"/>
  <c r="R108" i="8" s="1"/>
  <c r="Q111" i="12"/>
  <c r="M111" i="12"/>
  <c r="S111" i="12" s="1"/>
  <c r="J108" i="8" s="1"/>
  <c r="I108" i="8" s="1"/>
  <c r="R110" i="12"/>
  <c r="R107" i="8" s="1"/>
  <c r="Q110" i="12"/>
  <c r="M110" i="12"/>
  <c r="S110" i="12" s="1"/>
  <c r="J107" i="8" s="1"/>
  <c r="I107" i="8" s="1"/>
  <c r="R109" i="12"/>
  <c r="R106" i="8" s="1"/>
  <c r="Q109" i="12"/>
  <c r="M109" i="12"/>
  <c r="S109" i="12" s="1"/>
  <c r="J106" i="8" s="1"/>
  <c r="I106" i="8" s="1"/>
  <c r="R108" i="12"/>
  <c r="R105" i="8" s="1"/>
  <c r="Q108" i="12"/>
  <c r="M108" i="12"/>
  <c r="S108" i="12" s="1"/>
  <c r="J105" i="8" s="1"/>
  <c r="I105" i="8" s="1"/>
  <c r="R107" i="12"/>
  <c r="R104" i="8" s="1"/>
  <c r="Q107" i="12"/>
  <c r="M107" i="12"/>
  <c r="S107" i="12" s="1"/>
  <c r="J104" i="8" s="1"/>
  <c r="I104" i="8" s="1"/>
  <c r="R106" i="12"/>
  <c r="R103" i="8" s="1"/>
  <c r="Q106" i="12"/>
  <c r="M106" i="12"/>
  <c r="R105" i="12"/>
  <c r="R102" i="8" s="1"/>
  <c r="Q105" i="12"/>
  <c r="M105" i="12"/>
  <c r="R104" i="12"/>
  <c r="R101" i="8" s="1"/>
  <c r="Q104" i="12"/>
  <c r="M104" i="12"/>
  <c r="S104" i="12" s="1"/>
  <c r="J101" i="8" s="1"/>
  <c r="I101" i="8" s="1"/>
  <c r="R103" i="12"/>
  <c r="R100" i="8" s="1"/>
  <c r="Q103" i="12"/>
  <c r="M103" i="12"/>
  <c r="S103" i="12" s="1"/>
  <c r="J100" i="8" s="1"/>
  <c r="I100" i="8" s="1"/>
  <c r="R102" i="12"/>
  <c r="R99" i="8" s="1"/>
  <c r="Q102" i="12"/>
  <c r="M102" i="12"/>
  <c r="S102" i="12" s="1"/>
  <c r="J99" i="8" s="1"/>
  <c r="I99" i="8" s="1"/>
  <c r="R101" i="12"/>
  <c r="R98" i="8" s="1"/>
  <c r="Q101" i="12"/>
  <c r="M101" i="12"/>
  <c r="R100" i="12"/>
  <c r="R97" i="8" s="1"/>
  <c r="Q100" i="12"/>
  <c r="M100" i="12"/>
  <c r="S100" i="12" s="1"/>
  <c r="J97" i="8" s="1"/>
  <c r="I97" i="8" s="1"/>
  <c r="R99" i="12"/>
  <c r="R96" i="8" s="1"/>
  <c r="Q99" i="12"/>
  <c r="M99" i="12"/>
  <c r="S99" i="12" s="1"/>
  <c r="J96" i="8" s="1"/>
  <c r="I96" i="8" s="1"/>
  <c r="R98" i="12"/>
  <c r="R95" i="8" s="1"/>
  <c r="Q98" i="12"/>
  <c r="M98" i="12"/>
  <c r="S98" i="12" s="1"/>
  <c r="J95" i="8" s="1"/>
  <c r="I95" i="8" s="1"/>
  <c r="R97" i="12"/>
  <c r="R94" i="8" s="1"/>
  <c r="Q97" i="12"/>
  <c r="M97" i="12"/>
  <c r="R96" i="12"/>
  <c r="R93" i="8" s="1"/>
  <c r="Q96" i="12"/>
  <c r="M96" i="12"/>
  <c r="S96" i="12" s="1"/>
  <c r="J93" i="8" s="1"/>
  <c r="I93" i="8" s="1"/>
  <c r="R95" i="12"/>
  <c r="R92" i="8" s="1"/>
  <c r="Q95" i="12"/>
  <c r="M95" i="12"/>
  <c r="S95" i="12" s="1"/>
  <c r="J92" i="8" s="1"/>
  <c r="I92" i="8" s="1"/>
  <c r="R94" i="12"/>
  <c r="R91" i="8" s="1"/>
  <c r="Q94" i="12"/>
  <c r="M94" i="12"/>
  <c r="S94" i="12" s="1"/>
  <c r="J91" i="8" s="1"/>
  <c r="I91" i="8" s="1"/>
  <c r="R93" i="12"/>
  <c r="R90" i="8" s="1"/>
  <c r="Q93" i="12"/>
  <c r="M93" i="12"/>
  <c r="S93" i="12" s="1"/>
  <c r="J90" i="8" s="1"/>
  <c r="I90" i="8" s="1"/>
  <c r="R92" i="12"/>
  <c r="R89" i="8" s="1"/>
  <c r="R90" i="12"/>
  <c r="R87" i="8" s="1"/>
  <c r="Q90" i="12"/>
  <c r="M90" i="12"/>
  <c r="S90" i="12" s="1"/>
  <c r="J87" i="8" s="1"/>
  <c r="I87" i="8" s="1"/>
  <c r="R89" i="12"/>
  <c r="R86" i="8" s="1"/>
  <c r="Q89" i="12"/>
  <c r="M89" i="12"/>
  <c r="S89" i="12" s="1"/>
  <c r="J86" i="8" s="1"/>
  <c r="I86" i="8" s="1"/>
  <c r="R88" i="12"/>
  <c r="R85" i="8" s="1"/>
  <c r="Q88" i="12"/>
  <c r="M88" i="12"/>
  <c r="S88" i="12" s="1"/>
  <c r="J85" i="8" s="1"/>
  <c r="I85" i="8" s="1"/>
  <c r="R87" i="12"/>
  <c r="R84" i="8" s="1"/>
  <c r="Q87" i="12"/>
  <c r="M87" i="12"/>
  <c r="S87" i="12" s="1"/>
  <c r="J84" i="8" s="1"/>
  <c r="I84" i="8" s="1"/>
  <c r="R86" i="12"/>
  <c r="R83" i="8" s="1"/>
  <c r="Q86" i="12"/>
  <c r="M86" i="12"/>
  <c r="S86" i="12" s="1"/>
  <c r="J83" i="8" s="1"/>
  <c r="I83" i="8" s="1"/>
  <c r="R85" i="12"/>
  <c r="R82" i="8" s="1"/>
  <c r="Q85" i="12"/>
  <c r="M85" i="12"/>
  <c r="S85" i="12" s="1"/>
  <c r="J82" i="8" s="1"/>
  <c r="I82" i="8" s="1"/>
  <c r="R84" i="12"/>
  <c r="R81" i="8" s="1"/>
  <c r="Q84" i="12"/>
  <c r="M84" i="12"/>
  <c r="S84" i="12" s="1"/>
  <c r="J81" i="8" s="1"/>
  <c r="I81" i="8" s="1"/>
  <c r="R83" i="12"/>
  <c r="R80" i="8" s="1"/>
  <c r="Q83" i="12"/>
  <c r="M83" i="12"/>
  <c r="S83" i="12" s="1"/>
  <c r="J80" i="8" s="1"/>
  <c r="I80" i="8" s="1"/>
  <c r="R82" i="12"/>
  <c r="R79" i="8" s="1"/>
  <c r="Q82" i="12"/>
  <c r="M82" i="12"/>
  <c r="S82" i="12" s="1"/>
  <c r="J79" i="8" s="1"/>
  <c r="I79" i="8" s="1"/>
  <c r="R81" i="12"/>
  <c r="R78" i="8" s="1"/>
  <c r="Q81" i="12"/>
  <c r="M81" i="12"/>
  <c r="S81" i="12" s="1"/>
  <c r="J78" i="8" s="1"/>
  <c r="I78" i="8" s="1"/>
  <c r="R80" i="12"/>
  <c r="R77" i="8" s="1"/>
  <c r="Q80" i="12"/>
  <c r="M80" i="12"/>
  <c r="S80" i="12" s="1"/>
  <c r="J77" i="8" s="1"/>
  <c r="I77" i="8" s="1"/>
  <c r="R79" i="12"/>
  <c r="R76" i="8" s="1"/>
  <c r="Q79" i="12"/>
  <c r="M79" i="12"/>
  <c r="S79" i="12" s="1"/>
  <c r="J76" i="8" s="1"/>
  <c r="I76" i="8" s="1"/>
  <c r="R78" i="12"/>
  <c r="R75" i="8" s="1"/>
  <c r="R76" i="12"/>
  <c r="R73" i="8" s="1"/>
  <c r="Q76" i="12"/>
  <c r="M76" i="12"/>
  <c r="S76" i="12" s="1"/>
  <c r="J73" i="8" s="1"/>
  <c r="I73" i="8" s="1"/>
  <c r="R75" i="12"/>
  <c r="R72" i="8" s="1"/>
  <c r="Q75" i="12"/>
  <c r="M75" i="12"/>
  <c r="S75" i="12" s="1"/>
  <c r="J72" i="8" s="1"/>
  <c r="I72" i="8" s="1"/>
  <c r="R74" i="12"/>
  <c r="R71" i="8" s="1"/>
  <c r="Q74" i="12"/>
  <c r="M74" i="12"/>
  <c r="S74" i="12" s="1"/>
  <c r="J71" i="8" s="1"/>
  <c r="I71" i="8" s="1"/>
  <c r="R73" i="12"/>
  <c r="R70" i="8" s="1"/>
  <c r="Q73" i="12"/>
  <c r="M73" i="12"/>
  <c r="S73" i="12" s="1"/>
  <c r="J70" i="8" s="1"/>
  <c r="I70" i="8" s="1"/>
  <c r="R72" i="12"/>
  <c r="R69" i="8" s="1"/>
  <c r="Q72" i="12"/>
  <c r="M72" i="12"/>
  <c r="S72" i="12" s="1"/>
  <c r="J69" i="8" s="1"/>
  <c r="I69" i="8" s="1"/>
  <c r="R71" i="12"/>
  <c r="R68" i="8" s="1"/>
  <c r="Q71" i="12"/>
  <c r="M71" i="12"/>
  <c r="S71" i="12" s="1"/>
  <c r="J68" i="8" s="1"/>
  <c r="I68" i="8" s="1"/>
  <c r="R70" i="12"/>
  <c r="R67" i="8" s="1"/>
  <c r="Q70" i="12"/>
  <c r="M70" i="12"/>
  <c r="S70" i="12" s="1"/>
  <c r="J67" i="8" s="1"/>
  <c r="I67" i="8" s="1"/>
  <c r="R69" i="12"/>
  <c r="R66" i="8" s="1"/>
  <c r="Q69" i="12"/>
  <c r="M69" i="12"/>
  <c r="R68" i="12"/>
  <c r="R65" i="8" s="1"/>
  <c r="R66" i="12"/>
  <c r="R63" i="8" s="1"/>
  <c r="Q66" i="12"/>
  <c r="M66" i="12"/>
  <c r="S66" i="12" s="1"/>
  <c r="J63" i="8" s="1"/>
  <c r="I63" i="8" s="1"/>
  <c r="R65" i="12"/>
  <c r="R62" i="8" s="1"/>
  <c r="Q65" i="12"/>
  <c r="M65" i="12"/>
  <c r="R64" i="12"/>
  <c r="R61" i="8" s="1"/>
  <c r="Q64" i="12"/>
  <c r="M64" i="12"/>
  <c r="S64" i="12" s="1"/>
  <c r="J61" i="8" s="1"/>
  <c r="I61" i="8" s="1"/>
  <c r="R63" i="12"/>
  <c r="R60" i="8" s="1"/>
  <c r="Q63" i="12"/>
  <c r="M63" i="12"/>
  <c r="S63" i="12" s="1"/>
  <c r="J60" i="8" s="1"/>
  <c r="I60" i="8" s="1"/>
  <c r="R62" i="12"/>
  <c r="R59" i="8" s="1"/>
  <c r="Q62" i="12"/>
  <c r="M62" i="12"/>
  <c r="S62" i="12" s="1"/>
  <c r="J59" i="8" s="1"/>
  <c r="I59" i="8" s="1"/>
  <c r="R61" i="12"/>
  <c r="R58" i="8" s="1"/>
  <c r="Q61" i="12"/>
  <c r="M61" i="12"/>
  <c r="R60" i="12"/>
  <c r="R57" i="8" s="1"/>
  <c r="Q60" i="12"/>
  <c r="M60" i="12"/>
  <c r="S60" i="12" s="1"/>
  <c r="J57" i="8" s="1"/>
  <c r="I57" i="8" s="1"/>
  <c r="R59" i="12"/>
  <c r="R56" i="8" s="1"/>
  <c r="R57" i="12"/>
  <c r="R54" i="8" s="1"/>
  <c r="Q57" i="12"/>
  <c r="M57" i="12"/>
  <c r="S57" i="12" s="1"/>
  <c r="J54" i="8" s="1"/>
  <c r="I54" i="8" s="1"/>
  <c r="R56" i="12"/>
  <c r="R53" i="8" s="1"/>
  <c r="Q56" i="12"/>
  <c r="M56" i="12"/>
  <c r="R55" i="12"/>
  <c r="R52" i="8" s="1"/>
  <c r="Q55" i="12"/>
  <c r="M55" i="12"/>
  <c r="S55" i="12" s="1"/>
  <c r="J52" i="8" s="1"/>
  <c r="I52" i="8" s="1"/>
  <c r="R54" i="12"/>
  <c r="R51" i="8" s="1"/>
  <c r="Q54" i="12"/>
  <c r="M54" i="12"/>
  <c r="S54" i="12" s="1"/>
  <c r="J51" i="8" s="1"/>
  <c r="I51" i="8" s="1"/>
  <c r="R53" i="12"/>
  <c r="R50" i="8" s="1"/>
  <c r="Q53" i="12"/>
  <c r="M53" i="12"/>
  <c r="S53" i="12" s="1"/>
  <c r="J50" i="8" s="1"/>
  <c r="I50" i="8" s="1"/>
  <c r="R52" i="12"/>
  <c r="R49" i="8" s="1"/>
  <c r="Q52" i="12"/>
  <c r="M52" i="12"/>
  <c r="R51" i="12"/>
  <c r="R48" i="8" s="1"/>
  <c r="Q51" i="12"/>
  <c r="M51" i="12"/>
  <c r="S51" i="12" s="1"/>
  <c r="J48" i="8" s="1"/>
  <c r="I48" i="8" s="1"/>
  <c r="R50" i="12"/>
  <c r="R47" i="8" s="1"/>
  <c r="Q50" i="12"/>
  <c r="M50" i="12"/>
  <c r="S50" i="12" s="1"/>
  <c r="J47" i="8" s="1"/>
  <c r="I47" i="8" s="1"/>
  <c r="R49" i="12"/>
  <c r="R46" i="8" s="1"/>
  <c r="Q49" i="12"/>
  <c r="M49" i="12"/>
  <c r="S49" i="12" s="1"/>
  <c r="J46" i="8" s="1"/>
  <c r="I46" i="8" s="1"/>
  <c r="R48" i="12"/>
  <c r="R45" i="8" s="1"/>
  <c r="Q48" i="12"/>
  <c r="M48" i="12"/>
  <c r="S48" i="12" s="1"/>
  <c r="J45" i="8" s="1"/>
  <c r="I45" i="8" s="1"/>
  <c r="R47" i="12"/>
  <c r="R44" i="8" s="1"/>
  <c r="Q47" i="12"/>
  <c r="M47" i="12"/>
  <c r="S47" i="12" s="1"/>
  <c r="J44" i="8" s="1"/>
  <c r="I44" i="8" s="1"/>
  <c r="R46" i="12"/>
  <c r="R43" i="8" s="1"/>
  <c r="Q46" i="12"/>
  <c r="M46" i="12"/>
  <c r="R45" i="12"/>
  <c r="R42" i="8" s="1"/>
  <c r="Q45" i="12"/>
  <c r="M45" i="12"/>
  <c r="R44" i="12"/>
  <c r="R41" i="8" s="1"/>
  <c r="Q44" i="12"/>
  <c r="M44" i="12"/>
  <c r="S44" i="12" s="1"/>
  <c r="J41" i="8" s="1"/>
  <c r="I41" i="8" s="1"/>
  <c r="R43" i="12"/>
  <c r="R40" i="8" s="1"/>
  <c r="Q43" i="12"/>
  <c r="M43" i="12"/>
  <c r="R42" i="12"/>
  <c r="R39" i="8" s="1"/>
  <c r="Q42" i="12"/>
  <c r="M42" i="12"/>
  <c r="S42" i="12" s="1"/>
  <c r="J39" i="8" s="1"/>
  <c r="I39" i="8" s="1"/>
  <c r="R41" i="12"/>
  <c r="R38" i="8" s="1"/>
  <c r="Q41" i="12"/>
  <c r="M41" i="12"/>
  <c r="S41" i="12" s="1"/>
  <c r="J38" i="8" s="1"/>
  <c r="I38" i="8" s="1"/>
  <c r="R40" i="12"/>
  <c r="R37" i="8" s="1"/>
  <c r="Q40" i="12"/>
  <c r="M40" i="12"/>
  <c r="R39" i="12"/>
  <c r="R36" i="8" s="1"/>
  <c r="Q39" i="12"/>
  <c r="M39" i="12"/>
  <c r="S39" i="12" s="1"/>
  <c r="J36" i="8" s="1"/>
  <c r="I36" i="8" s="1"/>
  <c r="R38" i="12"/>
  <c r="R35" i="8" s="1"/>
  <c r="R36" i="12"/>
  <c r="R33" i="8" s="1"/>
  <c r="Q36" i="12"/>
  <c r="M36" i="12"/>
  <c r="S36" i="12" s="1"/>
  <c r="J33" i="8" s="1"/>
  <c r="I33" i="8" s="1"/>
  <c r="R35" i="12"/>
  <c r="R32" i="8" s="1"/>
  <c r="Q35" i="12"/>
  <c r="M35" i="12"/>
  <c r="R34" i="12"/>
  <c r="R31" i="8" s="1"/>
  <c r="Q34" i="12"/>
  <c r="M34" i="12"/>
  <c r="R33" i="12"/>
  <c r="R30" i="8" s="1"/>
  <c r="Q33" i="12"/>
  <c r="M33" i="12"/>
  <c r="S33" i="12" s="1"/>
  <c r="J30" i="8" s="1"/>
  <c r="I30" i="8" s="1"/>
  <c r="R32" i="12"/>
  <c r="R29" i="8" s="1"/>
  <c r="Q32" i="12"/>
  <c r="M32" i="12"/>
  <c r="S32" i="12" s="1"/>
  <c r="J29" i="8" s="1"/>
  <c r="I29" i="8" s="1"/>
  <c r="R31" i="12"/>
  <c r="R28" i="8" s="1"/>
  <c r="Q31" i="12"/>
  <c r="M31" i="12"/>
  <c r="R30" i="12"/>
  <c r="R27" i="8" s="1"/>
  <c r="Q30" i="12"/>
  <c r="M30" i="12"/>
  <c r="R29" i="12"/>
  <c r="R26" i="8" s="1"/>
  <c r="Q29" i="12"/>
  <c r="M29" i="12"/>
  <c r="S29" i="12" s="1"/>
  <c r="J26" i="8" s="1"/>
  <c r="I26" i="8" s="1"/>
  <c r="R28" i="12"/>
  <c r="R25" i="8" s="1"/>
  <c r="Q28" i="12"/>
  <c r="M28" i="12"/>
  <c r="S28" i="12" s="1"/>
  <c r="J25" i="8" s="1"/>
  <c r="I25" i="8" s="1"/>
  <c r="R27" i="12"/>
  <c r="R24" i="8" s="1"/>
  <c r="Q27" i="12"/>
  <c r="M27" i="12"/>
  <c r="S27" i="12" s="1"/>
  <c r="J24" i="8" s="1"/>
  <c r="I24" i="8" s="1"/>
  <c r="R26" i="12"/>
  <c r="R23" i="8" s="1"/>
  <c r="Q26" i="12"/>
  <c r="M26" i="12"/>
  <c r="S26" i="12" s="1"/>
  <c r="J23" i="8" s="1"/>
  <c r="I23" i="8" s="1"/>
  <c r="R25" i="12"/>
  <c r="R22" i="8" s="1"/>
  <c r="Q25" i="12"/>
  <c r="M25" i="12"/>
  <c r="S25" i="12" s="1"/>
  <c r="J22" i="8" s="1"/>
  <c r="I22" i="8" s="1"/>
  <c r="R24" i="12"/>
  <c r="R21" i="8" s="1"/>
  <c r="Q24" i="12"/>
  <c r="M24" i="12"/>
  <c r="S24" i="12" s="1"/>
  <c r="J21" i="8" s="1"/>
  <c r="I21" i="8" s="1"/>
  <c r="R23" i="12"/>
  <c r="R20" i="8" s="1"/>
  <c r="Q23" i="12"/>
  <c r="M23" i="12"/>
  <c r="S23" i="12" s="1"/>
  <c r="J20" i="8" s="1"/>
  <c r="I20" i="8" s="1"/>
  <c r="R22" i="12"/>
  <c r="R19" i="8" s="1"/>
  <c r="Q22" i="12"/>
  <c r="M22" i="12"/>
  <c r="S22" i="12" s="1"/>
  <c r="J19" i="8" s="1"/>
  <c r="I19" i="8" s="1"/>
  <c r="R21" i="12"/>
  <c r="R18" i="8" s="1"/>
  <c r="Q21" i="12"/>
  <c r="M21" i="12"/>
  <c r="R20" i="12"/>
  <c r="R17" i="8" s="1"/>
  <c r="Q20" i="12"/>
  <c r="M20" i="12"/>
  <c r="S20" i="12" s="1"/>
  <c r="J17" i="8" s="1"/>
  <c r="I17" i="8" s="1"/>
  <c r="R19" i="12"/>
  <c r="R16" i="8" s="1"/>
  <c r="Q19" i="12"/>
  <c r="M19" i="12"/>
  <c r="S19" i="12" s="1"/>
  <c r="J16" i="8" s="1"/>
  <c r="I16" i="8" s="1"/>
  <c r="R18" i="12"/>
  <c r="R15" i="8" s="1"/>
  <c r="Q18" i="12"/>
  <c r="M18" i="12"/>
  <c r="S18" i="12" s="1"/>
  <c r="J15" i="8" s="1"/>
  <c r="I15" i="8" s="1"/>
  <c r="R17" i="12"/>
  <c r="R14" i="8" s="1"/>
  <c r="Q15" i="12"/>
  <c r="M15" i="12"/>
  <c r="Q14" i="12"/>
  <c r="M14" i="12"/>
  <c r="Q13" i="12"/>
  <c r="M13" i="12"/>
  <c r="S13" i="12" s="1"/>
  <c r="J10" i="8" s="1"/>
  <c r="I10" i="8" s="1"/>
  <c r="Q12" i="12"/>
  <c r="M12" i="12"/>
  <c r="Q11" i="12"/>
  <c r="M11" i="12"/>
  <c r="S11" i="12" s="1"/>
  <c r="J8" i="8" s="1"/>
  <c r="I8" i="8" s="1"/>
  <c r="Q10" i="12"/>
  <c r="M10" i="12"/>
  <c r="S10" i="12" s="1"/>
  <c r="J7" i="8" s="1"/>
  <c r="I7" i="8" s="1"/>
  <c r="Q9" i="12"/>
  <c r="R15" i="12"/>
  <c r="R12" i="8" s="1"/>
  <c r="R14" i="12"/>
  <c r="R11" i="8" s="1"/>
  <c r="R13" i="12"/>
  <c r="R10" i="8" s="1"/>
  <c r="R12" i="12"/>
  <c r="R9" i="8" s="1"/>
  <c r="R11" i="12"/>
  <c r="R8" i="8" s="1"/>
  <c r="R10" i="12"/>
  <c r="R7" i="8" s="1"/>
  <c r="R9" i="12"/>
  <c r="R6" i="8" s="1"/>
  <c r="R8" i="12"/>
  <c r="R5" i="8" s="1"/>
  <c r="G59" i="25"/>
  <c r="G49" i="25"/>
  <c r="F48" i="25"/>
  <c r="G37" i="25"/>
  <c r="G29" i="25"/>
  <c r="G21" i="25"/>
  <c r="G13" i="25"/>
  <c r="G8" i="25"/>
  <c r="F7" i="25"/>
  <c r="G60" i="24"/>
  <c r="G54" i="24"/>
  <c r="F53" i="24"/>
  <c r="G44" i="24"/>
  <c r="G34" i="24"/>
  <c r="G21" i="24"/>
  <c r="G8" i="24"/>
  <c r="F7" i="24"/>
  <c r="G325" i="23"/>
  <c r="G315" i="23"/>
  <c r="F314" i="23"/>
  <c r="G303" i="23"/>
  <c r="G295" i="23"/>
  <c r="G287" i="23"/>
  <c r="G279" i="23"/>
  <c r="G274" i="23"/>
  <c r="F273" i="23"/>
  <c r="G262" i="23"/>
  <c r="G256" i="23"/>
  <c r="F255" i="23"/>
  <c r="G246" i="23"/>
  <c r="G236" i="23"/>
  <c r="G223" i="23"/>
  <c r="G210" i="23"/>
  <c r="F209" i="23"/>
  <c r="G195" i="23"/>
  <c r="G182" i="23"/>
  <c r="F181" i="23"/>
  <c r="G168" i="23"/>
  <c r="G159" i="23"/>
  <c r="G141" i="23"/>
  <c r="G126" i="23"/>
  <c r="G114" i="23"/>
  <c r="G92" i="23"/>
  <c r="G78" i="23"/>
  <c r="G68" i="23"/>
  <c r="G59" i="23"/>
  <c r="G38" i="23"/>
  <c r="D21" i="23"/>
  <c r="D22" i="23" s="1"/>
  <c r="D23" i="23" s="1"/>
  <c r="D24" i="23" s="1"/>
  <c r="D25" i="23" s="1"/>
  <c r="D26" i="23" s="1"/>
  <c r="D27" i="23" s="1"/>
  <c r="D28" i="23" s="1"/>
  <c r="D29" i="23" s="1"/>
  <c r="D30" i="23" s="1"/>
  <c r="G17" i="23"/>
  <c r="G8" i="23"/>
  <c r="F7" i="23"/>
  <c r="L408" i="22" l="1" a="1"/>
  <c r="L408" i="22" s="1"/>
  <c r="W57" i="21"/>
  <c r="L422" i="22" a="1"/>
  <c r="L422" i="22" s="1"/>
  <c r="W58" i="21"/>
  <c r="L484" i="22" a="1"/>
  <c r="L484" i="22" s="1"/>
  <c r="W62" i="21"/>
  <c r="L274" i="22" a="1"/>
  <c r="L274" i="22" s="1"/>
  <c r="W49" i="21"/>
  <c r="L129" i="22" a="1"/>
  <c r="L129" i="22" s="1"/>
  <c r="W42" i="21"/>
  <c r="L175" i="22" a="1"/>
  <c r="L175" i="22" s="1"/>
  <c r="W44" i="21"/>
  <c r="L51" i="22" a="1"/>
  <c r="L51" i="22" s="1"/>
  <c r="L378" i="22" a="1"/>
  <c r="L378" i="22" s="1"/>
  <c r="W55" i="21"/>
  <c r="L196" i="22" a="1"/>
  <c r="L196" i="22" s="1"/>
  <c r="W45" i="21"/>
  <c r="L350" i="22" a="1"/>
  <c r="L350" i="22" s="1"/>
  <c r="W53" i="21"/>
  <c r="L78" i="22" a="1"/>
  <c r="L78" i="22" s="1"/>
  <c r="W39" i="21"/>
  <c r="L157" i="22" a="1"/>
  <c r="L157" i="22" s="1"/>
  <c r="W43" i="21"/>
  <c r="L366" i="22" a="1"/>
  <c r="L366" i="22" s="1"/>
  <c r="W54" i="21"/>
  <c r="L436" i="22" a="1"/>
  <c r="L436" i="22" s="1"/>
  <c r="W59" i="21"/>
  <c r="L334" i="22" a="1"/>
  <c r="L334" i="22" s="1"/>
  <c r="W52" i="21"/>
  <c r="L468" i="22" a="1"/>
  <c r="L468" i="22" s="1"/>
  <c r="W61" i="21"/>
  <c r="L255" i="22" a="1"/>
  <c r="L255" i="22" s="1"/>
  <c r="W48" i="21"/>
  <c r="L296" i="22" a="1"/>
  <c r="L296" i="22" s="1"/>
  <c r="W50" i="21"/>
  <c r="L93" i="22" a="1"/>
  <c r="L93" i="22" s="1"/>
  <c r="W40" i="21"/>
  <c r="W36" i="21"/>
  <c r="L9" i="22" a="1"/>
  <c r="L9" i="22" s="1"/>
  <c r="W37" i="21"/>
  <c r="L24" i="22" a="1"/>
  <c r="L24" i="22" s="1"/>
  <c r="L220" i="22" a="1"/>
  <c r="L220" i="22" s="1"/>
  <c r="W46" i="21"/>
  <c r="L397" i="22" a="1"/>
  <c r="L397" i="22" s="1"/>
  <c r="W56" i="21"/>
  <c r="L450" i="22" a="1"/>
  <c r="L450" i="22" s="1"/>
  <c r="W60" i="21"/>
  <c r="L315" i="22" a="1"/>
  <c r="L315" i="22" s="1"/>
  <c r="W51" i="21"/>
  <c r="L235" i="22" a="1"/>
  <c r="L235" i="22" s="1"/>
  <c r="W47" i="21"/>
  <c r="K63" i="7"/>
  <c r="K71" i="7"/>
  <c r="K73" i="7"/>
  <c r="K55" i="7"/>
  <c r="K50" i="7"/>
  <c r="K62" i="7"/>
  <c r="K51" i="7"/>
  <c r="K54" i="7"/>
  <c r="K57" i="7"/>
  <c r="K49" i="7"/>
  <c r="K52" i="7"/>
  <c r="K66" i="7"/>
  <c r="K48" i="7"/>
  <c r="K60" i="7"/>
  <c r="K58" i="7"/>
  <c r="K61" i="7"/>
  <c r="K59" i="7"/>
  <c r="K56" i="7"/>
  <c r="K69" i="7"/>
  <c r="K68" i="7"/>
  <c r="K67" i="7"/>
  <c r="K70" i="7"/>
  <c r="K65" i="7"/>
  <c r="K74" i="7"/>
  <c r="K64" i="7"/>
  <c r="K72" i="7"/>
  <c r="S12" i="12"/>
  <c r="J9" i="8" s="1"/>
  <c r="I9" i="8" s="1"/>
  <c r="I486" i="22"/>
  <c r="AK486" i="22" s="1"/>
  <c r="I470" i="22"/>
  <c r="AK470" i="22" s="1"/>
  <c r="I452" i="22"/>
  <c r="AK452" i="22" s="1"/>
  <c r="I438" i="22"/>
  <c r="AK438" i="22" s="1"/>
  <c r="I424" i="22"/>
  <c r="AK424" i="22" s="1"/>
  <c r="I410" i="22"/>
  <c r="AK410" i="22" s="1"/>
  <c r="I399" i="22"/>
  <c r="AK399" i="22" s="1"/>
  <c r="I380" i="22"/>
  <c r="AK380" i="22" s="1"/>
  <c r="I368" i="22"/>
  <c r="AK368" i="22" s="1"/>
  <c r="I352" i="22"/>
  <c r="AK352" i="22" s="1"/>
  <c r="I336" i="22"/>
  <c r="AK336" i="22" s="1"/>
  <c r="I317" i="22"/>
  <c r="AK317" i="22" s="1"/>
  <c r="I298" i="22"/>
  <c r="AK298" i="22" s="1"/>
  <c r="I276" i="22"/>
  <c r="AK276" i="22" s="1"/>
  <c r="I257" i="22"/>
  <c r="AK257" i="22" s="1"/>
  <c r="I237" i="22"/>
  <c r="AK237" i="22" s="1"/>
  <c r="I222" i="22"/>
  <c r="AK222" i="22" s="1"/>
  <c r="I198" i="22"/>
  <c r="AK198" i="22" s="1"/>
  <c r="I177" i="22"/>
  <c r="AK177" i="22" s="1"/>
  <c r="I159" i="22"/>
  <c r="AK159" i="22" s="1"/>
  <c r="I131" i="22"/>
  <c r="AK131" i="22" s="1"/>
  <c r="I111" i="22"/>
  <c r="AK111" i="22" s="1"/>
  <c r="I95" i="22"/>
  <c r="AK95" i="22" s="1"/>
  <c r="I80" i="22"/>
  <c r="AK80" i="22" s="1"/>
  <c r="I53" i="22"/>
  <c r="AK53" i="22" s="1"/>
  <c r="I26" i="22"/>
  <c r="AK26" i="22" s="1"/>
  <c r="I11" i="22"/>
  <c r="AK11" i="22" s="1"/>
  <c r="W501" i="22"/>
  <c r="W500" i="22"/>
  <c r="W499" i="22"/>
  <c r="W498" i="22"/>
  <c r="W497" i="22"/>
  <c r="W496" i="22"/>
  <c r="W480" i="22"/>
  <c r="W479" i="22"/>
  <c r="W478" i="22"/>
  <c r="W477" i="22"/>
  <c r="W476" i="22"/>
  <c r="W463" i="22"/>
  <c r="W462" i="22"/>
  <c r="W461" i="22"/>
  <c r="W460" i="22"/>
  <c r="W446" i="22"/>
  <c r="W445" i="22"/>
  <c r="W432" i="22"/>
  <c r="W431" i="22"/>
  <c r="W430" i="22"/>
  <c r="W418" i="22"/>
  <c r="W417" i="22"/>
  <c r="W404" i="22"/>
  <c r="W391" i="22"/>
  <c r="W390" i="22"/>
  <c r="W389" i="22"/>
  <c r="W374" i="22"/>
  <c r="W361" i="22"/>
  <c r="W360" i="22"/>
  <c r="W359" i="22"/>
  <c r="W346" i="22"/>
  <c r="W345" i="22"/>
  <c r="W344" i="22"/>
  <c r="W343" i="22"/>
  <c r="W330" i="22"/>
  <c r="W329" i="22"/>
  <c r="W328" i="22"/>
  <c r="W327" i="22"/>
  <c r="W326" i="22"/>
  <c r="W311" i="22"/>
  <c r="W310" i="22"/>
  <c r="W309" i="22"/>
  <c r="W308" i="22"/>
  <c r="W307" i="22"/>
  <c r="W306" i="22"/>
  <c r="W290" i="22"/>
  <c r="W289" i="22"/>
  <c r="W288" i="22"/>
  <c r="W287" i="22"/>
  <c r="W286" i="22"/>
  <c r="W285" i="22"/>
  <c r="W284" i="22"/>
  <c r="W270" i="22"/>
  <c r="W269" i="22"/>
  <c r="W268" i="22"/>
  <c r="W267" i="22"/>
  <c r="W266" i="22"/>
  <c r="W265" i="22"/>
  <c r="W250" i="22"/>
  <c r="W249" i="22"/>
  <c r="W248" i="22"/>
  <c r="W231" i="22"/>
  <c r="W230" i="22"/>
  <c r="W216" i="22"/>
  <c r="W215" i="22"/>
  <c r="W214" i="22"/>
  <c r="W213" i="22"/>
  <c r="W212" i="22"/>
  <c r="W211" i="22"/>
  <c r="W210" i="22"/>
  <c r="W192" i="22"/>
  <c r="W191" i="22"/>
  <c r="W190" i="22"/>
  <c r="W189" i="22"/>
  <c r="W188" i="22"/>
  <c r="W171" i="22"/>
  <c r="W170" i="22"/>
  <c r="W169" i="22"/>
  <c r="W168" i="22"/>
  <c r="W153" i="22"/>
  <c r="W152" i="22"/>
  <c r="W151" i="22"/>
  <c r="W150" i="22"/>
  <c r="W149" i="22"/>
  <c r="W148" i="22"/>
  <c r="W147" i="22"/>
  <c r="W146" i="22"/>
  <c r="W125" i="22"/>
  <c r="W124" i="22"/>
  <c r="W123" i="22"/>
  <c r="W122" i="22"/>
  <c r="W121" i="22"/>
  <c r="W120" i="22"/>
  <c r="W105" i="22"/>
  <c r="W104" i="22"/>
  <c r="W89" i="22"/>
  <c r="W74" i="22"/>
  <c r="W73" i="22"/>
  <c r="W72" i="22"/>
  <c r="W71" i="22"/>
  <c r="W70" i="22"/>
  <c r="W69" i="22"/>
  <c r="W47" i="22"/>
  <c r="W46" i="22"/>
  <c r="W45" i="22"/>
  <c r="W20" i="22"/>
  <c r="K501" i="22"/>
  <c r="AJ501" i="22" s="1"/>
  <c r="K500" i="22"/>
  <c r="AJ500" i="22" s="1"/>
  <c r="K499" i="22"/>
  <c r="AJ499" i="22" s="1"/>
  <c r="K498" i="22"/>
  <c r="AJ498" i="22" s="1"/>
  <c r="K497" i="22"/>
  <c r="AJ497" i="22" s="1"/>
  <c r="K496" i="22"/>
  <c r="AJ496" i="22" s="1"/>
  <c r="K480" i="22"/>
  <c r="AJ480" i="22" s="1"/>
  <c r="K479" i="22"/>
  <c r="AJ479" i="22" s="1"/>
  <c r="K478" i="22"/>
  <c r="AJ478" i="22" s="1"/>
  <c r="K477" i="22"/>
  <c r="AJ477" i="22" s="1"/>
  <c r="K476" i="22"/>
  <c r="AJ476" i="22" s="1"/>
  <c r="K463" i="22"/>
  <c r="AJ463" i="22" s="1"/>
  <c r="K462" i="22"/>
  <c r="AJ462" i="22" s="1"/>
  <c r="K461" i="22"/>
  <c r="AJ461" i="22" s="1"/>
  <c r="K460" i="22"/>
  <c r="AJ460" i="22" s="1"/>
  <c r="K446" i="22"/>
  <c r="AJ446" i="22" s="1"/>
  <c r="K445" i="22"/>
  <c r="AJ445" i="22" s="1"/>
  <c r="K432" i="22"/>
  <c r="AJ432" i="22" s="1"/>
  <c r="K431" i="22"/>
  <c r="AJ431" i="22" s="1"/>
  <c r="K430" i="22"/>
  <c r="AJ430" i="22" s="1"/>
  <c r="K418" i="22"/>
  <c r="AJ418" i="22" s="1"/>
  <c r="K417" i="22"/>
  <c r="AJ417" i="22" s="1"/>
  <c r="K404" i="22"/>
  <c r="AJ404" i="22" s="1"/>
  <c r="K391" i="22"/>
  <c r="AJ391" i="22" s="1"/>
  <c r="K390" i="22"/>
  <c r="AJ390" i="22" s="1"/>
  <c r="K389" i="22"/>
  <c r="AJ389" i="22" s="1"/>
  <c r="K374" i="22"/>
  <c r="AJ374" i="22" s="1"/>
  <c r="K361" i="22"/>
  <c r="AJ361" i="22" s="1"/>
  <c r="K360" i="22"/>
  <c r="AJ360" i="22" s="1"/>
  <c r="K359" i="22"/>
  <c r="AJ359" i="22" s="1"/>
  <c r="K346" i="22"/>
  <c r="AJ346" i="22" s="1"/>
  <c r="K345" i="22"/>
  <c r="AJ345" i="22" s="1"/>
  <c r="K344" i="22"/>
  <c r="AJ344" i="22" s="1"/>
  <c r="K343" i="22"/>
  <c r="AJ343" i="22" s="1"/>
  <c r="K330" i="22"/>
  <c r="AJ330" i="22" s="1"/>
  <c r="K329" i="22"/>
  <c r="AJ329" i="22" s="1"/>
  <c r="K328" i="22"/>
  <c r="AJ328" i="22" s="1"/>
  <c r="K327" i="22"/>
  <c r="AJ327" i="22" s="1"/>
  <c r="K326" i="22"/>
  <c r="AJ326" i="22" s="1"/>
  <c r="K311" i="22"/>
  <c r="AJ311" i="22" s="1"/>
  <c r="K310" i="22"/>
  <c r="AJ310" i="22" s="1"/>
  <c r="K309" i="22"/>
  <c r="AJ309" i="22" s="1"/>
  <c r="K308" i="22"/>
  <c r="AJ308" i="22" s="1"/>
  <c r="K307" i="22"/>
  <c r="AJ307" i="22" s="1"/>
  <c r="K306" i="22"/>
  <c r="AJ306" i="22" s="1"/>
  <c r="K290" i="22"/>
  <c r="AJ290" i="22" s="1"/>
  <c r="K289" i="22"/>
  <c r="AJ289" i="22" s="1"/>
  <c r="K288" i="22"/>
  <c r="AJ288" i="22" s="1"/>
  <c r="K287" i="22"/>
  <c r="AJ287" i="22" s="1"/>
  <c r="K286" i="22"/>
  <c r="AJ286" i="22" s="1"/>
  <c r="K285" i="22"/>
  <c r="AJ285" i="22" s="1"/>
  <c r="K284" i="22"/>
  <c r="AJ284" i="22" s="1"/>
  <c r="K270" i="22"/>
  <c r="AJ270" i="22" s="1"/>
  <c r="K269" i="22"/>
  <c r="AJ269" i="22" s="1"/>
  <c r="K268" i="22"/>
  <c r="AJ268" i="22" s="1"/>
  <c r="K267" i="22"/>
  <c r="AJ267" i="22" s="1"/>
  <c r="K266" i="22"/>
  <c r="AJ266" i="22" s="1"/>
  <c r="K265" i="22"/>
  <c r="AJ265" i="22" s="1"/>
  <c r="K250" i="22"/>
  <c r="AJ250" i="22" s="1"/>
  <c r="K249" i="22"/>
  <c r="AJ249" i="22" s="1"/>
  <c r="K248" i="22"/>
  <c r="AJ248" i="22" s="1"/>
  <c r="K231" i="22"/>
  <c r="AJ231" i="22" s="1"/>
  <c r="K230" i="22"/>
  <c r="AJ230" i="22" s="1"/>
  <c r="K216" i="22"/>
  <c r="AJ216" i="22" s="1"/>
  <c r="K215" i="22"/>
  <c r="AJ215" i="22" s="1"/>
  <c r="K214" i="22"/>
  <c r="AJ214" i="22" s="1"/>
  <c r="K213" i="22"/>
  <c r="AJ213" i="22" s="1"/>
  <c r="K212" i="22"/>
  <c r="AJ212" i="22" s="1"/>
  <c r="K211" i="22"/>
  <c r="AJ211" i="22" s="1"/>
  <c r="K210" i="22"/>
  <c r="AJ210" i="22" s="1"/>
  <c r="K192" i="22"/>
  <c r="AJ192" i="22" s="1"/>
  <c r="K191" i="22"/>
  <c r="AJ191" i="22" s="1"/>
  <c r="K190" i="22"/>
  <c r="AJ190" i="22" s="1"/>
  <c r="K189" i="22"/>
  <c r="AJ189" i="22" s="1"/>
  <c r="K188" i="22"/>
  <c r="AJ188" i="22" s="1"/>
  <c r="K171" i="22"/>
  <c r="AJ171" i="22" s="1"/>
  <c r="K170" i="22"/>
  <c r="AJ170" i="22" s="1"/>
  <c r="K169" i="22"/>
  <c r="AJ169" i="22" s="1"/>
  <c r="K168" i="22"/>
  <c r="AJ168" i="22" s="1"/>
  <c r="K153" i="22"/>
  <c r="AJ153" i="22" s="1"/>
  <c r="K152" i="22"/>
  <c r="AJ152" i="22" s="1"/>
  <c r="K151" i="22"/>
  <c r="AJ151" i="22" s="1"/>
  <c r="K150" i="22"/>
  <c r="AJ150" i="22" s="1"/>
  <c r="K149" i="22"/>
  <c r="AJ149" i="22" s="1"/>
  <c r="K148" i="22"/>
  <c r="AJ148" i="22" s="1"/>
  <c r="K147" i="22"/>
  <c r="AJ147" i="22" s="1"/>
  <c r="K146" i="22"/>
  <c r="AJ146" i="22" s="1"/>
  <c r="K125" i="22"/>
  <c r="AJ125" i="22" s="1"/>
  <c r="K124" i="22"/>
  <c r="AJ124" i="22" s="1"/>
  <c r="K123" i="22"/>
  <c r="AJ123" i="22" s="1"/>
  <c r="K122" i="22"/>
  <c r="AJ122" i="22" s="1"/>
  <c r="K121" i="22"/>
  <c r="AJ121" i="22" s="1"/>
  <c r="K120" i="22"/>
  <c r="AJ120" i="22" s="1"/>
  <c r="K105" i="22"/>
  <c r="AJ105" i="22" s="1"/>
  <c r="K104" i="22"/>
  <c r="AJ104" i="22" s="1"/>
  <c r="K89" i="22"/>
  <c r="AJ89" i="22" s="1"/>
  <c r="K74" i="22"/>
  <c r="AJ74" i="22" s="1"/>
  <c r="K73" i="22"/>
  <c r="AJ73" i="22" s="1"/>
  <c r="K72" i="22"/>
  <c r="AJ72" i="22" s="1"/>
  <c r="K71" i="22"/>
  <c r="AJ71" i="22" s="1"/>
  <c r="K70" i="22"/>
  <c r="AJ70" i="22" s="1"/>
  <c r="K69" i="22"/>
  <c r="AJ69" i="22" s="1"/>
  <c r="K47" i="22"/>
  <c r="AJ47" i="22" s="1"/>
  <c r="K46" i="22"/>
  <c r="AJ46" i="22" s="1"/>
  <c r="K45" i="22"/>
  <c r="AJ45" i="22" s="1"/>
  <c r="K20" i="22"/>
  <c r="AJ20" i="22" s="1"/>
  <c r="I501" i="22"/>
  <c r="I500" i="22"/>
  <c r="I499" i="22"/>
  <c r="I498" i="22"/>
  <c r="I497" i="22"/>
  <c r="I496" i="22"/>
  <c r="I480" i="22"/>
  <c r="I479" i="22"/>
  <c r="I478" i="22"/>
  <c r="I477" i="22"/>
  <c r="I476" i="22"/>
  <c r="I463" i="22"/>
  <c r="I462" i="22"/>
  <c r="I461" i="22"/>
  <c r="I460" i="22"/>
  <c r="I446" i="22"/>
  <c r="I445" i="22"/>
  <c r="I432" i="22"/>
  <c r="I431" i="22"/>
  <c r="I430" i="22"/>
  <c r="I418" i="22"/>
  <c r="I417" i="22"/>
  <c r="I404" i="22"/>
  <c r="I391" i="22"/>
  <c r="I390" i="22"/>
  <c r="I389" i="22"/>
  <c r="I374" i="22"/>
  <c r="I361" i="22"/>
  <c r="I360" i="22"/>
  <c r="I359" i="22"/>
  <c r="I346" i="22"/>
  <c r="I345" i="22"/>
  <c r="I344" i="22"/>
  <c r="I343" i="22"/>
  <c r="I330" i="22"/>
  <c r="I329" i="22"/>
  <c r="I328" i="22"/>
  <c r="I327" i="22"/>
  <c r="I326" i="22"/>
  <c r="I311" i="22"/>
  <c r="I310" i="22"/>
  <c r="I309" i="22"/>
  <c r="I308" i="22"/>
  <c r="I307" i="22"/>
  <c r="I306" i="22"/>
  <c r="I290" i="22"/>
  <c r="I289" i="22"/>
  <c r="I288" i="22"/>
  <c r="I287" i="22"/>
  <c r="I286" i="22"/>
  <c r="I285" i="22"/>
  <c r="I284" i="22"/>
  <c r="I270" i="22"/>
  <c r="I269" i="22"/>
  <c r="I268" i="22"/>
  <c r="I267" i="22"/>
  <c r="I266" i="22"/>
  <c r="I265" i="22"/>
  <c r="I250" i="22"/>
  <c r="I249" i="22"/>
  <c r="I248" i="22"/>
  <c r="I231" i="22"/>
  <c r="I230" i="22"/>
  <c r="I216" i="22"/>
  <c r="I215" i="22"/>
  <c r="I214" i="22"/>
  <c r="I213" i="22"/>
  <c r="I212" i="22"/>
  <c r="I211" i="22"/>
  <c r="I210" i="22"/>
  <c r="I192" i="22"/>
  <c r="I191" i="22"/>
  <c r="I190" i="22"/>
  <c r="I189" i="22"/>
  <c r="I188" i="22"/>
  <c r="I171" i="22"/>
  <c r="I170" i="22"/>
  <c r="I169" i="22"/>
  <c r="I168" i="22"/>
  <c r="I153" i="22"/>
  <c r="I152" i="22"/>
  <c r="I151" i="22"/>
  <c r="I150" i="22"/>
  <c r="I149" i="22"/>
  <c r="I148" i="22"/>
  <c r="I147" i="22"/>
  <c r="I146" i="22"/>
  <c r="I125" i="22"/>
  <c r="I124" i="22"/>
  <c r="I123" i="22"/>
  <c r="I122" i="22"/>
  <c r="I121" i="22"/>
  <c r="I120" i="22"/>
  <c r="I105" i="22"/>
  <c r="I104" i="22"/>
  <c r="I89" i="22"/>
  <c r="I74" i="22"/>
  <c r="I73" i="22"/>
  <c r="I72" i="22"/>
  <c r="I71" i="22"/>
  <c r="I70" i="22"/>
  <c r="I69" i="22"/>
  <c r="I47" i="22"/>
  <c r="I46" i="22"/>
  <c r="I45" i="22"/>
  <c r="I20" i="22"/>
  <c r="W493" i="22"/>
  <c r="W494" i="22"/>
  <c r="W495" i="22"/>
  <c r="W492" i="22"/>
  <c r="W491" i="22"/>
  <c r="W490" i="22"/>
  <c r="W489" i="22"/>
  <c r="W475" i="22"/>
  <c r="W474" i="22"/>
  <c r="W473" i="22"/>
  <c r="W459" i="22"/>
  <c r="W458" i="22"/>
  <c r="W457" i="22"/>
  <c r="W456" i="22"/>
  <c r="W455" i="22"/>
  <c r="W444" i="22"/>
  <c r="W443" i="22"/>
  <c r="W442" i="22"/>
  <c r="W441" i="22"/>
  <c r="W429" i="22"/>
  <c r="W428" i="22"/>
  <c r="W427" i="22"/>
  <c r="W416" i="22"/>
  <c r="W415" i="22"/>
  <c r="W414" i="22"/>
  <c r="W413" i="22"/>
  <c r="W403" i="22"/>
  <c r="W402" i="22"/>
  <c r="W388" i="22"/>
  <c r="W387" i="22"/>
  <c r="W386" i="22"/>
  <c r="W385" i="22"/>
  <c r="W384" i="22"/>
  <c r="W383" i="22"/>
  <c r="W373" i="22"/>
  <c r="W372" i="22"/>
  <c r="W371" i="22"/>
  <c r="W358" i="22"/>
  <c r="W357" i="22"/>
  <c r="W356" i="22"/>
  <c r="W355" i="22"/>
  <c r="W342" i="22"/>
  <c r="W341" i="22"/>
  <c r="W340" i="22"/>
  <c r="W339" i="22"/>
  <c r="W325" i="22"/>
  <c r="W324" i="22"/>
  <c r="W323" i="22"/>
  <c r="W322" i="22"/>
  <c r="W321" i="22"/>
  <c r="W320" i="22"/>
  <c r="W305" i="22"/>
  <c r="W304" i="22"/>
  <c r="W303" i="22"/>
  <c r="W302" i="22"/>
  <c r="W283" i="22"/>
  <c r="W282" i="22"/>
  <c r="W281" i="22"/>
  <c r="W280" i="22"/>
  <c r="W279" i="22"/>
  <c r="W264" i="22"/>
  <c r="W263" i="22"/>
  <c r="W262" i="22"/>
  <c r="W261" i="22"/>
  <c r="W260" i="22"/>
  <c r="W247" i="22"/>
  <c r="W246" i="22"/>
  <c r="W245" i="22"/>
  <c r="W244" i="22"/>
  <c r="W243" i="22"/>
  <c r="W242" i="22"/>
  <c r="W241" i="22"/>
  <c r="W240" i="22"/>
  <c r="W229" i="22"/>
  <c r="W228" i="22"/>
  <c r="W227" i="22"/>
  <c r="W226" i="22"/>
  <c r="W225" i="22"/>
  <c r="W209" i="22"/>
  <c r="W208" i="22"/>
  <c r="W207" i="22"/>
  <c r="W206" i="22"/>
  <c r="W205" i="22"/>
  <c r="W204" i="22"/>
  <c r="W203" i="22"/>
  <c r="W202" i="22"/>
  <c r="W201" i="22"/>
  <c r="W187" i="22"/>
  <c r="W186" i="22"/>
  <c r="W185" i="22"/>
  <c r="W184" i="22"/>
  <c r="W183" i="22"/>
  <c r="W182" i="22"/>
  <c r="W181" i="22"/>
  <c r="W180" i="22"/>
  <c r="W167" i="22"/>
  <c r="W166" i="22"/>
  <c r="W165" i="22"/>
  <c r="W164" i="22"/>
  <c r="W163" i="22"/>
  <c r="W162" i="22"/>
  <c r="W145" i="22"/>
  <c r="W144" i="22"/>
  <c r="W143" i="22"/>
  <c r="W142" i="22"/>
  <c r="W141" i="22"/>
  <c r="W140" i="22"/>
  <c r="W139" i="22"/>
  <c r="W138" i="22"/>
  <c r="W137" i="22"/>
  <c r="W136" i="22"/>
  <c r="W135" i="22"/>
  <c r="W134" i="22"/>
  <c r="W119" i="22"/>
  <c r="W118" i="22"/>
  <c r="W117" i="22"/>
  <c r="W116" i="22"/>
  <c r="W115" i="22"/>
  <c r="W114" i="22"/>
  <c r="W103" i="22"/>
  <c r="W102" i="22"/>
  <c r="W101" i="22"/>
  <c r="W100" i="22"/>
  <c r="W99" i="22"/>
  <c r="W98" i="22"/>
  <c r="W88" i="22"/>
  <c r="W87" i="22"/>
  <c r="W86" i="22"/>
  <c r="W85" i="22"/>
  <c r="W84" i="22"/>
  <c r="W83" i="22"/>
  <c r="W68" i="22"/>
  <c r="W67" i="22"/>
  <c r="W66" i="22"/>
  <c r="W65" i="22"/>
  <c r="W64" i="22"/>
  <c r="W63" i="22"/>
  <c r="W62" i="22"/>
  <c r="W61" i="22"/>
  <c r="W60" i="22"/>
  <c r="W59" i="22"/>
  <c r="W58" i="22"/>
  <c r="W57" i="22"/>
  <c r="W56" i="22"/>
  <c r="W44" i="22"/>
  <c r="W43" i="22"/>
  <c r="W42" i="22"/>
  <c r="W41" i="22"/>
  <c r="W40" i="22"/>
  <c r="W39" i="22"/>
  <c r="W38" i="22"/>
  <c r="W37" i="22"/>
  <c r="W36" i="22"/>
  <c r="W35" i="22"/>
  <c r="W34" i="22"/>
  <c r="W33" i="22"/>
  <c r="W32" i="22"/>
  <c r="W31" i="22"/>
  <c r="W30" i="22"/>
  <c r="W29" i="22"/>
  <c r="W18" i="22"/>
  <c r="W17" i="22"/>
  <c r="W16" i="22"/>
  <c r="W15" i="22"/>
  <c r="K493" i="22"/>
  <c r="AJ493" i="22" s="1"/>
  <c r="K494" i="22"/>
  <c r="AJ494" i="22" s="1"/>
  <c r="K495" i="22"/>
  <c r="AJ495" i="22" s="1"/>
  <c r="K492" i="22"/>
  <c r="AJ492" i="22" s="1"/>
  <c r="K491" i="22"/>
  <c r="AJ491" i="22" s="1"/>
  <c r="K490" i="22"/>
  <c r="AJ490" i="22" s="1"/>
  <c r="K489" i="22"/>
  <c r="AJ489" i="22" s="1"/>
  <c r="K475" i="22"/>
  <c r="AJ475" i="22" s="1"/>
  <c r="K474" i="22"/>
  <c r="AJ474" i="22" s="1"/>
  <c r="K473" i="22"/>
  <c r="AJ473" i="22" s="1"/>
  <c r="K459" i="22"/>
  <c r="AJ459" i="22" s="1"/>
  <c r="K458" i="22"/>
  <c r="AJ458" i="22" s="1"/>
  <c r="K457" i="22"/>
  <c r="AJ457" i="22" s="1"/>
  <c r="K456" i="22"/>
  <c r="AJ456" i="22" s="1"/>
  <c r="K455" i="22"/>
  <c r="AJ455" i="22" s="1"/>
  <c r="K444" i="22"/>
  <c r="AJ444" i="22" s="1"/>
  <c r="K443" i="22"/>
  <c r="AJ443" i="22" s="1"/>
  <c r="K442" i="22"/>
  <c r="AJ442" i="22" s="1"/>
  <c r="K441" i="22"/>
  <c r="AJ441" i="22" s="1"/>
  <c r="K429" i="22"/>
  <c r="AJ429" i="22" s="1"/>
  <c r="K428" i="22"/>
  <c r="AJ428" i="22" s="1"/>
  <c r="K427" i="22"/>
  <c r="AJ427" i="22" s="1"/>
  <c r="K416" i="22"/>
  <c r="AJ416" i="22" s="1"/>
  <c r="K415" i="22"/>
  <c r="AJ415" i="22" s="1"/>
  <c r="K414" i="22"/>
  <c r="AJ414" i="22" s="1"/>
  <c r="K413" i="22"/>
  <c r="AJ413" i="22" s="1"/>
  <c r="K403" i="22"/>
  <c r="AJ403" i="22" s="1"/>
  <c r="K402" i="22"/>
  <c r="AJ402" i="22" s="1"/>
  <c r="K388" i="22"/>
  <c r="AJ388" i="22" s="1"/>
  <c r="K387" i="22"/>
  <c r="AJ387" i="22" s="1"/>
  <c r="K386" i="22"/>
  <c r="AJ386" i="22" s="1"/>
  <c r="K385" i="22"/>
  <c r="AJ385" i="22" s="1"/>
  <c r="K384" i="22"/>
  <c r="AJ384" i="22" s="1"/>
  <c r="K383" i="22"/>
  <c r="AJ383" i="22" s="1"/>
  <c r="K373" i="22"/>
  <c r="AJ373" i="22" s="1"/>
  <c r="K372" i="22"/>
  <c r="AJ372" i="22" s="1"/>
  <c r="K371" i="22"/>
  <c r="AJ371" i="22" s="1"/>
  <c r="K358" i="22"/>
  <c r="AJ358" i="22" s="1"/>
  <c r="K357" i="22"/>
  <c r="AJ357" i="22" s="1"/>
  <c r="K356" i="22"/>
  <c r="AJ356" i="22" s="1"/>
  <c r="K355" i="22"/>
  <c r="AJ355" i="22" s="1"/>
  <c r="K342" i="22"/>
  <c r="AJ342" i="22" s="1"/>
  <c r="K341" i="22"/>
  <c r="AJ341" i="22" s="1"/>
  <c r="K340" i="22"/>
  <c r="AJ340" i="22" s="1"/>
  <c r="K339" i="22"/>
  <c r="AJ339" i="22" s="1"/>
  <c r="K325" i="22"/>
  <c r="AJ325" i="22" s="1"/>
  <c r="K324" i="22"/>
  <c r="AJ324" i="22" s="1"/>
  <c r="K323" i="22"/>
  <c r="AJ323" i="22" s="1"/>
  <c r="K322" i="22"/>
  <c r="AJ322" i="22" s="1"/>
  <c r="K321" i="22"/>
  <c r="AJ321" i="22" s="1"/>
  <c r="K320" i="22"/>
  <c r="AJ320" i="22" s="1"/>
  <c r="K305" i="22"/>
  <c r="AJ305" i="22" s="1"/>
  <c r="K304" i="22"/>
  <c r="AJ304" i="22" s="1"/>
  <c r="K303" i="22"/>
  <c r="AJ303" i="22" s="1"/>
  <c r="K302" i="22"/>
  <c r="AJ302" i="22" s="1"/>
  <c r="K301" i="22"/>
  <c r="AJ301" i="22" s="1"/>
  <c r="K283" i="22"/>
  <c r="AJ283" i="22" s="1"/>
  <c r="K282" i="22"/>
  <c r="AJ282" i="22" s="1"/>
  <c r="K281" i="22"/>
  <c r="AJ281" i="22" s="1"/>
  <c r="K280" i="22"/>
  <c r="AJ280" i="22" s="1"/>
  <c r="K279" i="22"/>
  <c r="AJ279" i="22" s="1"/>
  <c r="K264" i="22"/>
  <c r="AJ264" i="22" s="1"/>
  <c r="K263" i="22"/>
  <c r="AJ263" i="22" s="1"/>
  <c r="K262" i="22"/>
  <c r="AJ262" i="22" s="1"/>
  <c r="K261" i="22"/>
  <c r="AJ261" i="22" s="1"/>
  <c r="K260" i="22"/>
  <c r="AJ260" i="22" s="1"/>
  <c r="K247" i="22"/>
  <c r="AJ247" i="22" s="1"/>
  <c r="K246" i="22"/>
  <c r="AJ246" i="22" s="1"/>
  <c r="K245" i="22"/>
  <c r="AJ245" i="22" s="1"/>
  <c r="K244" i="22"/>
  <c r="AJ244" i="22" s="1"/>
  <c r="K243" i="22"/>
  <c r="AJ243" i="22" s="1"/>
  <c r="K242" i="22"/>
  <c r="AJ242" i="22" s="1"/>
  <c r="K241" i="22"/>
  <c r="AJ241" i="22" s="1"/>
  <c r="K240" i="22"/>
  <c r="AJ240" i="22" s="1"/>
  <c r="K229" i="22"/>
  <c r="AJ229" i="22" s="1"/>
  <c r="K228" i="22"/>
  <c r="AJ228" i="22" s="1"/>
  <c r="K227" i="22"/>
  <c r="AJ227" i="22" s="1"/>
  <c r="K226" i="22"/>
  <c r="AJ226" i="22" s="1"/>
  <c r="K225" i="22"/>
  <c r="AJ225" i="22" s="1"/>
  <c r="K209" i="22"/>
  <c r="AJ209" i="22" s="1"/>
  <c r="K208" i="22"/>
  <c r="AJ208" i="22" s="1"/>
  <c r="K207" i="22"/>
  <c r="AJ207" i="22" s="1"/>
  <c r="K206" i="22"/>
  <c r="AJ206" i="22" s="1"/>
  <c r="K205" i="22"/>
  <c r="AJ205" i="22" s="1"/>
  <c r="K204" i="22"/>
  <c r="AJ204" i="22" s="1"/>
  <c r="K203" i="22"/>
  <c r="AJ203" i="22" s="1"/>
  <c r="K202" i="22"/>
  <c r="AJ202" i="22" s="1"/>
  <c r="K201" i="22"/>
  <c r="AJ201" i="22" s="1"/>
  <c r="K187" i="22"/>
  <c r="AJ187" i="22" s="1"/>
  <c r="K186" i="22"/>
  <c r="AJ186" i="22" s="1"/>
  <c r="K185" i="22"/>
  <c r="AJ185" i="22" s="1"/>
  <c r="K184" i="22"/>
  <c r="AJ184" i="22" s="1"/>
  <c r="K183" i="22"/>
  <c r="AJ183" i="22" s="1"/>
  <c r="K182" i="22"/>
  <c r="AJ182" i="22" s="1"/>
  <c r="K181" i="22"/>
  <c r="AJ181" i="22" s="1"/>
  <c r="K180" i="22"/>
  <c r="AJ180" i="22" s="1"/>
  <c r="K167" i="22"/>
  <c r="AJ167" i="22" s="1"/>
  <c r="K166" i="22"/>
  <c r="AJ166" i="22" s="1"/>
  <c r="K165" i="22"/>
  <c r="AJ165" i="22" s="1"/>
  <c r="K164" i="22"/>
  <c r="AJ164" i="22" s="1"/>
  <c r="K163" i="22"/>
  <c r="AJ163" i="22" s="1"/>
  <c r="K162" i="22"/>
  <c r="AJ162" i="22" s="1"/>
  <c r="K145" i="22"/>
  <c r="AJ145" i="22" s="1"/>
  <c r="K144" i="22"/>
  <c r="AJ144" i="22" s="1"/>
  <c r="K143" i="22"/>
  <c r="AJ143" i="22" s="1"/>
  <c r="K142" i="22"/>
  <c r="AJ142" i="22" s="1"/>
  <c r="K141" i="22"/>
  <c r="AJ141" i="22" s="1"/>
  <c r="K140" i="22"/>
  <c r="AJ140" i="22" s="1"/>
  <c r="K139" i="22"/>
  <c r="AJ139" i="22" s="1"/>
  <c r="K138" i="22"/>
  <c r="AJ138" i="22" s="1"/>
  <c r="K137" i="22"/>
  <c r="AJ137" i="22" s="1"/>
  <c r="K136" i="22"/>
  <c r="AJ136" i="22" s="1"/>
  <c r="K135" i="22"/>
  <c r="AJ135" i="22" s="1"/>
  <c r="K134" i="22"/>
  <c r="AJ134" i="22" s="1"/>
  <c r="K119" i="22"/>
  <c r="AJ119" i="22" s="1"/>
  <c r="K118" i="22"/>
  <c r="AJ118" i="22" s="1"/>
  <c r="K117" i="22"/>
  <c r="AJ117" i="22" s="1"/>
  <c r="K116" i="22"/>
  <c r="AJ116" i="22" s="1"/>
  <c r="K115" i="22"/>
  <c r="AJ115" i="22" s="1"/>
  <c r="K114" i="22"/>
  <c r="AJ114" i="22" s="1"/>
  <c r="K103" i="22"/>
  <c r="AJ103" i="22" s="1"/>
  <c r="K102" i="22"/>
  <c r="AJ102" i="22" s="1"/>
  <c r="K101" i="22"/>
  <c r="AJ101" i="22" s="1"/>
  <c r="K100" i="22"/>
  <c r="AJ100" i="22" s="1"/>
  <c r="K99" i="22"/>
  <c r="AJ99" i="22" s="1"/>
  <c r="K98" i="22"/>
  <c r="AJ98" i="22" s="1"/>
  <c r="K88" i="22"/>
  <c r="AJ88" i="22" s="1"/>
  <c r="K87" i="22"/>
  <c r="AJ87" i="22" s="1"/>
  <c r="K86" i="22"/>
  <c r="AJ86" i="22" s="1"/>
  <c r="K85" i="22"/>
  <c r="AJ85" i="22" s="1"/>
  <c r="K84" i="22"/>
  <c r="AJ84" i="22" s="1"/>
  <c r="K83" i="22"/>
  <c r="AJ83" i="22" s="1"/>
  <c r="K68" i="22"/>
  <c r="AJ68" i="22" s="1"/>
  <c r="K67" i="22"/>
  <c r="AJ67" i="22" s="1"/>
  <c r="K66" i="22"/>
  <c r="AJ66" i="22" s="1"/>
  <c r="K65" i="22"/>
  <c r="AJ65" i="22" s="1"/>
  <c r="K64" i="22"/>
  <c r="AJ64" i="22" s="1"/>
  <c r="K63" i="22"/>
  <c r="AJ63" i="22" s="1"/>
  <c r="K62" i="22"/>
  <c r="AJ62" i="22" s="1"/>
  <c r="K61" i="22"/>
  <c r="AJ61" i="22" s="1"/>
  <c r="K60" i="22"/>
  <c r="AJ60" i="22" s="1"/>
  <c r="K59" i="22"/>
  <c r="AJ59" i="22" s="1"/>
  <c r="K58" i="22"/>
  <c r="AJ58" i="22" s="1"/>
  <c r="K57" i="22"/>
  <c r="AJ57" i="22" s="1"/>
  <c r="K56" i="22"/>
  <c r="AJ56" i="22" s="1"/>
  <c r="K44" i="22"/>
  <c r="AJ44" i="22" s="1"/>
  <c r="K43" i="22"/>
  <c r="AJ43" i="22" s="1"/>
  <c r="K42" i="22"/>
  <c r="AJ42" i="22" s="1"/>
  <c r="K41" i="22"/>
  <c r="AJ41" i="22" s="1"/>
  <c r="K40" i="22"/>
  <c r="AJ40" i="22" s="1"/>
  <c r="K39" i="22"/>
  <c r="AJ39" i="22" s="1"/>
  <c r="K38" i="22"/>
  <c r="AJ38" i="22" s="1"/>
  <c r="K37" i="22"/>
  <c r="AJ37" i="22" s="1"/>
  <c r="K36" i="22"/>
  <c r="AJ36" i="22" s="1"/>
  <c r="K35" i="22"/>
  <c r="AJ35" i="22" s="1"/>
  <c r="K34" i="22"/>
  <c r="AJ34" i="22" s="1"/>
  <c r="K33" i="22"/>
  <c r="AJ33" i="22" s="1"/>
  <c r="K32" i="22"/>
  <c r="AJ32" i="22" s="1"/>
  <c r="K31" i="22"/>
  <c r="AJ31" i="22" s="1"/>
  <c r="K30" i="22"/>
  <c r="AJ30" i="22" s="1"/>
  <c r="K29" i="22"/>
  <c r="AJ29" i="22" s="1"/>
  <c r="K18" i="22"/>
  <c r="AJ18" i="22" s="1"/>
  <c r="K17" i="22"/>
  <c r="AJ17" i="22" s="1"/>
  <c r="K16" i="22"/>
  <c r="AJ16" i="22" s="1"/>
  <c r="K15" i="22"/>
  <c r="AJ15" i="22" s="1"/>
  <c r="I493" i="22"/>
  <c r="I494" i="22"/>
  <c r="I495" i="22"/>
  <c r="I492" i="22"/>
  <c r="I491" i="22"/>
  <c r="I490" i="22"/>
  <c r="I489" i="22"/>
  <c r="I475" i="22"/>
  <c r="I474" i="22"/>
  <c r="I473" i="22"/>
  <c r="I459" i="22"/>
  <c r="I458" i="22"/>
  <c r="I457" i="22"/>
  <c r="I456" i="22"/>
  <c r="I455" i="22"/>
  <c r="I444" i="22"/>
  <c r="I443" i="22"/>
  <c r="I442" i="22"/>
  <c r="I441" i="22"/>
  <c r="I429" i="22"/>
  <c r="I428" i="22"/>
  <c r="I427" i="22"/>
  <c r="I416" i="22"/>
  <c r="I415" i="22"/>
  <c r="I414" i="22"/>
  <c r="I413" i="22"/>
  <c r="I403" i="22"/>
  <c r="I402" i="22"/>
  <c r="I388" i="22"/>
  <c r="I387" i="22"/>
  <c r="I386" i="22"/>
  <c r="I385" i="22"/>
  <c r="I384" i="22"/>
  <c r="I383" i="22"/>
  <c r="I373" i="22"/>
  <c r="I372" i="22"/>
  <c r="I371" i="22"/>
  <c r="I358" i="22"/>
  <c r="I357" i="22"/>
  <c r="I356" i="22"/>
  <c r="I355" i="22"/>
  <c r="I342" i="22"/>
  <c r="I341" i="22"/>
  <c r="I340" i="22"/>
  <c r="I339" i="22"/>
  <c r="I325" i="22"/>
  <c r="I324" i="22"/>
  <c r="I323" i="22"/>
  <c r="I322" i="22"/>
  <c r="I321" i="22"/>
  <c r="I320" i="22"/>
  <c r="I305" i="22"/>
  <c r="I304" i="22"/>
  <c r="I303" i="22"/>
  <c r="I302" i="22"/>
  <c r="I301" i="22"/>
  <c r="I283" i="22"/>
  <c r="I282" i="22"/>
  <c r="I281" i="22"/>
  <c r="I280" i="22"/>
  <c r="I279" i="22"/>
  <c r="I264" i="22"/>
  <c r="I263" i="22"/>
  <c r="I262" i="22"/>
  <c r="I261" i="22"/>
  <c r="I260" i="22"/>
  <c r="I247" i="22"/>
  <c r="I246" i="22"/>
  <c r="I245" i="22"/>
  <c r="I244" i="22"/>
  <c r="I243" i="22"/>
  <c r="I242" i="22"/>
  <c r="I241" i="22"/>
  <c r="I240" i="22"/>
  <c r="I229" i="22"/>
  <c r="I228" i="22"/>
  <c r="I227" i="22"/>
  <c r="I226" i="22"/>
  <c r="I225" i="22"/>
  <c r="I209" i="22"/>
  <c r="I208" i="22"/>
  <c r="I207" i="22"/>
  <c r="I206" i="22"/>
  <c r="I205" i="22"/>
  <c r="I204" i="22"/>
  <c r="I203" i="22"/>
  <c r="I202" i="22"/>
  <c r="I201" i="22"/>
  <c r="I187" i="22"/>
  <c r="I186" i="22"/>
  <c r="I185" i="22"/>
  <c r="I184" i="22"/>
  <c r="I183" i="22"/>
  <c r="I182" i="22"/>
  <c r="I181" i="22"/>
  <c r="I180" i="22"/>
  <c r="I167" i="22"/>
  <c r="I166" i="22"/>
  <c r="I165" i="22"/>
  <c r="I164" i="22"/>
  <c r="I163" i="22"/>
  <c r="I162" i="22"/>
  <c r="I145" i="22"/>
  <c r="I144" i="22"/>
  <c r="I143" i="22"/>
  <c r="I142" i="22"/>
  <c r="I141" i="22"/>
  <c r="I140" i="22"/>
  <c r="I139" i="22"/>
  <c r="I138" i="22"/>
  <c r="I137" i="22"/>
  <c r="I136" i="22"/>
  <c r="I135" i="22"/>
  <c r="I134" i="22"/>
  <c r="I119" i="22"/>
  <c r="I118" i="22"/>
  <c r="I117" i="22"/>
  <c r="I116" i="22"/>
  <c r="I115" i="22"/>
  <c r="I114" i="22"/>
  <c r="I103" i="22"/>
  <c r="I102" i="22"/>
  <c r="I101" i="22"/>
  <c r="I100" i="22"/>
  <c r="I99" i="22"/>
  <c r="I98" i="22"/>
  <c r="I88" i="22"/>
  <c r="I87" i="22"/>
  <c r="I86" i="22"/>
  <c r="I85" i="22"/>
  <c r="I84" i="22"/>
  <c r="I83" i="22"/>
  <c r="I68" i="22"/>
  <c r="I67" i="22"/>
  <c r="I66" i="22"/>
  <c r="I65" i="22"/>
  <c r="I64" i="22"/>
  <c r="I63" i="22"/>
  <c r="I62" i="22"/>
  <c r="I61" i="22"/>
  <c r="I60" i="22"/>
  <c r="I59" i="22"/>
  <c r="I58" i="22"/>
  <c r="I57" i="22"/>
  <c r="I56" i="22"/>
  <c r="I44" i="22"/>
  <c r="I43" i="22"/>
  <c r="I42" i="22"/>
  <c r="I41" i="22"/>
  <c r="I40" i="22"/>
  <c r="I39" i="22"/>
  <c r="I38" i="22"/>
  <c r="I37" i="22"/>
  <c r="I36" i="22"/>
  <c r="I35" i="22"/>
  <c r="I34" i="22"/>
  <c r="I33" i="22"/>
  <c r="I32" i="22"/>
  <c r="I31" i="22"/>
  <c r="I30" i="22"/>
  <c r="I29" i="22"/>
  <c r="I18" i="22"/>
  <c r="I17" i="22"/>
  <c r="I16" i="22"/>
  <c r="I15" i="22"/>
  <c r="I19" i="22"/>
  <c r="I14" i="22"/>
  <c r="K19" i="22"/>
  <c r="AJ19" i="22" s="1"/>
  <c r="W19" i="22"/>
  <c r="K14" i="22"/>
  <c r="AJ14" i="22" s="1"/>
  <c r="G223" i="12"/>
  <c r="I312" i="22" s="1"/>
  <c r="G236" i="12"/>
  <c r="I331" i="22" s="1"/>
  <c r="G246" i="12"/>
  <c r="I347" i="22" s="1"/>
  <c r="G262" i="12"/>
  <c r="I375" i="22" s="1"/>
  <c r="G279" i="12"/>
  <c r="I405" i="22" s="1"/>
  <c r="G287" i="12"/>
  <c r="I419" i="22" s="1"/>
  <c r="G295" i="12"/>
  <c r="I433" i="22" s="1"/>
  <c r="G303" i="12"/>
  <c r="I447" i="22" s="1"/>
  <c r="G325" i="12"/>
  <c r="I481" i="22" s="1"/>
  <c r="L36" i="7" l="1"/>
  <c r="M37" i="7"/>
  <c r="L37" i="7"/>
  <c r="M36" i="7"/>
  <c r="L38" i="7"/>
  <c r="M38" i="7"/>
  <c r="AF54" i="19"/>
  <c r="I553" i="22"/>
  <c r="H553" i="22"/>
  <c r="I552" i="22"/>
  <c r="H552" i="22"/>
  <c r="I551" i="22"/>
  <c r="H551" i="22"/>
  <c r="I550" i="22"/>
  <c r="H550" i="22"/>
  <c r="I549" i="22"/>
  <c r="H549" i="22"/>
  <c r="I548" i="22"/>
  <c r="H548" i="22"/>
  <c r="I547" i="22"/>
  <c r="H547" i="22"/>
  <c r="I546" i="22"/>
  <c r="H546" i="22"/>
  <c r="I545" i="22"/>
  <c r="H545" i="22"/>
  <c r="I544" i="22"/>
  <c r="H544" i="22"/>
  <c r="I543" i="22"/>
  <c r="H543" i="22"/>
  <c r="I542" i="22"/>
  <c r="H542" i="22"/>
  <c r="I541" i="22"/>
  <c r="H541" i="22"/>
  <c r="I540" i="22"/>
  <c r="H540" i="22"/>
  <c r="I539" i="22"/>
  <c r="H539" i="22"/>
  <c r="I538" i="22"/>
  <c r="H538" i="22"/>
  <c r="I537" i="22"/>
  <c r="H537" i="22"/>
  <c r="I536" i="22"/>
  <c r="H536" i="22"/>
  <c r="I535" i="22"/>
  <c r="H535" i="22"/>
  <c r="I534" i="22"/>
  <c r="H534" i="22"/>
  <c r="I533" i="22"/>
  <c r="H533" i="22"/>
  <c r="I532" i="22"/>
  <c r="H532" i="22"/>
  <c r="I531" i="22"/>
  <c r="H531" i="22"/>
  <c r="I530" i="22"/>
  <c r="H530" i="22"/>
  <c r="I529" i="22"/>
  <c r="H529" i="22"/>
  <c r="I528" i="22"/>
  <c r="H528" i="22"/>
  <c r="I527" i="22"/>
  <c r="H527" i="22"/>
  <c r="I526" i="22"/>
  <c r="H526" i="22"/>
  <c r="I525" i="22"/>
  <c r="H525" i="22"/>
  <c r="I524" i="22"/>
  <c r="H524" i="22"/>
  <c r="I523" i="22"/>
  <c r="H523" i="22"/>
  <c r="I522" i="22"/>
  <c r="H522" i="22"/>
  <c r="I521" i="22"/>
  <c r="H521" i="22"/>
  <c r="I520" i="22"/>
  <c r="H520" i="22"/>
  <c r="I519" i="22"/>
  <c r="H519" i="22"/>
  <c r="I518" i="22"/>
  <c r="H518" i="22"/>
  <c r="I517" i="22"/>
  <c r="H517" i="22"/>
  <c r="I516" i="22"/>
  <c r="H516" i="22"/>
  <c r="I515" i="22"/>
  <c r="H515" i="22"/>
  <c r="I514" i="22"/>
  <c r="H514" i="22"/>
  <c r="I513" i="22"/>
  <c r="H513" i="22"/>
  <c r="I512" i="22"/>
  <c r="H512" i="22"/>
  <c r="I511" i="22"/>
  <c r="H511" i="22"/>
  <c r="I510" i="22"/>
  <c r="H510" i="22"/>
  <c r="I509" i="22"/>
  <c r="H509" i="22"/>
  <c r="I508" i="22"/>
  <c r="H508" i="22"/>
  <c r="I507" i="22"/>
  <c r="H507" i="22"/>
  <c r="H506" i="22"/>
  <c r="I505" i="22"/>
  <c r="AL505" i="22" s="1"/>
  <c r="H505" i="22"/>
  <c r="F62" i="21"/>
  <c r="E62" i="21"/>
  <c r="D62" i="21"/>
  <c r="C62" i="21"/>
  <c r="F58" i="21"/>
  <c r="E58" i="21"/>
  <c r="D58" i="21"/>
  <c r="C58" i="21"/>
  <c r="B58" i="21"/>
  <c r="F54" i="21"/>
  <c r="E54" i="21"/>
  <c r="D54" i="21"/>
  <c r="C54" i="21"/>
  <c r="B54" i="21"/>
  <c r="F53" i="21"/>
  <c r="E53" i="21"/>
  <c r="D53" i="21"/>
  <c r="C53" i="21"/>
  <c r="B53" i="21"/>
  <c r="F49" i="21"/>
  <c r="E49" i="21"/>
  <c r="D49" i="21"/>
  <c r="C49" i="21"/>
  <c r="B49" i="21"/>
  <c r="F45" i="21"/>
  <c r="E45" i="21"/>
  <c r="D45" i="21"/>
  <c r="C45" i="21"/>
  <c r="B45" i="21"/>
  <c r="O33" i="20"/>
  <c r="AG33" i="20" s="1"/>
  <c r="S32" i="20"/>
  <c r="S31" i="20"/>
  <c r="S30" i="20"/>
  <c r="S29" i="20"/>
  <c r="S28" i="20"/>
  <c r="S27" i="20"/>
  <c r="O22" i="20"/>
  <c r="AG24" i="20" s="1"/>
  <c r="O21" i="20"/>
  <c r="AG23" i="20" s="1"/>
  <c r="O20" i="20"/>
  <c r="AG20" i="20" s="1"/>
  <c r="O19" i="20"/>
  <c r="AG19" i="20" s="1"/>
  <c r="N16" i="20"/>
  <c r="AE16" i="20" s="1"/>
  <c r="N15" i="20"/>
  <c r="AE15" i="20" s="1"/>
  <c r="N14" i="20"/>
  <c r="AE14" i="20" s="1"/>
  <c r="P10" i="20"/>
  <c r="AF10" i="20" s="1"/>
  <c r="P9" i="20"/>
  <c r="AF9" i="20" s="1"/>
  <c r="P8" i="20"/>
  <c r="AF8" i="20" s="1"/>
  <c r="P7" i="20"/>
  <c r="AF7" i="20" s="1"/>
  <c r="P6" i="20"/>
  <c r="AF6" i="20" s="1"/>
  <c r="P5" i="20"/>
  <c r="AF5" i="20" s="1"/>
  <c r="AY38" i="7" l="1"/>
  <c r="V26" i="21" s="1"/>
  <c r="AQ38" i="7"/>
  <c r="AU38" i="7"/>
  <c r="R26" i="21" s="1"/>
  <c r="AG21" i="20"/>
  <c r="AG22" i="20"/>
  <c r="S21" i="12"/>
  <c r="AL515" i="22"/>
  <c r="G515" i="22"/>
  <c r="AL539" i="22"/>
  <c r="G539" i="22"/>
  <c r="AL516" i="22"/>
  <c r="G516" i="22"/>
  <c r="G532" i="22"/>
  <c r="AL532" i="22"/>
  <c r="AL548" i="22"/>
  <c r="G548" i="22"/>
  <c r="AL509" i="22"/>
  <c r="G509" i="22"/>
  <c r="G525" i="22"/>
  <c r="AL525" i="22"/>
  <c r="G549" i="22"/>
  <c r="AL549" i="22"/>
  <c r="AL526" i="22"/>
  <c r="G526" i="22"/>
  <c r="G550" i="22"/>
  <c r="AL550" i="22"/>
  <c r="AL519" i="22"/>
  <c r="G519" i="22"/>
  <c r="AL535" i="22"/>
  <c r="G535" i="22"/>
  <c r="AL551" i="22"/>
  <c r="G551" i="22"/>
  <c r="AL512" i="22"/>
  <c r="G512" i="22"/>
  <c r="AL520" i="22"/>
  <c r="G520" i="22"/>
  <c r="AL528" i="22"/>
  <c r="G528" i="22"/>
  <c r="G536" i="22"/>
  <c r="AL536" i="22"/>
  <c r="AL544" i="22"/>
  <c r="G544" i="22"/>
  <c r="AL552" i="22"/>
  <c r="G552" i="22"/>
  <c r="AL523" i="22"/>
  <c r="G523" i="22"/>
  <c r="G547" i="22"/>
  <c r="AL547" i="22"/>
  <c r="AL508" i="22"/>
  <c r="G508" i="22"/>
  <c r="AL524" i="22"/>
  <c r="G524" i="22"/>
  <c r="AL540" i="22"/>
  <c r="G540" i="22"/>
  <c r="G517" i="22"/>
  <c r="AL517" i="22"/>
  <c r="AL533" i="22"/>
  <c r="G533" i="22"/>
  <c r="AL518" i="22"/>
  <c r="G518" i="22"/>
  <c r="AL542" i="22"/>
  <c r="G542" i="22"/>
  <c r="AL511" i="22"/>
  <c r="G511" i="22"/>
  <c r="AL527" i="22"/>
  <c r="G527" i="22"/>
  <c r="AL543" i="22"/>
  <c r="G543" i="22"/>
  <c r="AL513" i="22"/>
  <c r="G513" i="22"/>
  <c r="AL521" i="22"/>
  <c r="G521" i="22"/>
  <c r="AL529" i="22"/>
  <c r="G529" i="22"/>
  <c r="AL537" i="22"/>
  <c r="G537" i="22"/>
  <c r="AL545" i="22"/>
  <c r="G545" i="22"/>
  <c r="G553" i="22"/>
  <c r="AL553" i="22"/>
  <c r="AL507" i="22"/>
  <c r="G507" i="22"/>
  <c r="G531" i="22"/>
  <c r="AL531" i="22"/>
  <c r="AL541" i="22"/>
  <c r="G541" i="22"/>
  <c r="AL510" i="22"/>
  <c r="G510" i="22"/>
  <c r="G534" i="22"/>
  <c r="AL534" i="22"/>
  <c r="AL506" i="22"/>
  <c r="G506" i="22"/>
  <c r="AL514" i="22"/>
  <c r="G514" i="22"/>
  <c r="AL522" i="22"/>
  <c r="G522" i="22"/>
  <c r="G530" i="22"/>
  <c r="AL530" i="22"/>
  <c r="AL538" i="22"/>
  <c r="G538" i="22"/>
  <c r="AL546" i="22"/>
  <c r="G546" i="22"/>
  <c r="Q86" i="19"/>
  <c r="O86" i="19"/>
  <c r="O85" i="19"/>
  <c r="V84" i="19"/>
  <c r="O84" i="19"/>
  <c r="V83" i="19"/>
  <c r="O83" i="19"/>
  <c r="V82" i="19"/>
  <c r="O82" i="19"/>
  <c r="P80" i="19"/>
  <c r="AF80" i="19" s="1"/>
  <c r="P79" i="19"/>
  <c r="AF79" i="19" s="1"/>
  <c r="P78" i="19"/>
  <c r="AF78" i="19" s="1"/>
  <c r="P77" i="19"/>
  <c r="AF77" i="19" s="1"/>
  <c r="P76" i="19"/>
  <c r="AF76" i="19" s="1"/>
  <c r="P75" i="19"/>
  <c r="AF75" i="19" s="1"/>
  <c r="P74" i="19"/>
  <c r="AF74" i="19" s="1"/>
  <c r="P73" i="19"/>
  <c r="AF73" i="19" s="1"/>
  <c r="I71" i="19"/>
  <c r="AE71" i="19" s="1"/>
  <c r="P65" i="19" a="1"/>
  <c r="P65" i="19" s="1"/>
  <c r="AF65" i="19" s="1"/>
  <c r="P64" i="19" a="1"/>
  <c r="P64" i="19" s="1"/>
  <c r="AF64" i="19" s="1"/>
  <c r="P63" i="19" a="1"/>
  <c r="P63" i="19" s="1"/>
  <c r="AF63" i="19" s="1"/>
  <c r="P62" i="19" a="1"/>
  <c r="P62" i="19" s="1"/>
  <c r="AF62" i="19" s="1"/>
  <c r="P61" i="19" a="1"/>
  <c r="P61" i="19" s="1"/>
  <c r="AF61" i="19" s="1"/>
  <c r="P60" i="19" a="1"/>
  <c r="P60" i="19" s="1"/>
  <c r="AF60" i="19" s="1"/>
  <c r="P59" i="19" a="1"/>
  <c r="P59" i="19" s="1"/>
  <c r="AF59" i="19" s="1"/>
  <c r="P58" i="19" a="1"/>
  <c r="P58" i="19" s="1"/>
  <c r="AF58" i="19" s="1"/>
  <c r="P57" i="19" a="1"/>
  <c r="P57" i="19" s="1"/>
  <c r="AF57" i="19" s="1"/>
  <c r="P56" i="19" a="1"/>
  <c r="P56" i="19" s="1"/>
  <c r="AF56" i="19" s="1"/>
  <c r="I54" i="19"/>
  <c r="AE54" i="19" s="1"/>
  <c r="P50" i="19" a="1"/>
  <c r="P50" i="19" s="1"/>
  <c r="AF50" i="19" s="1"/>
  <c r="P49" i="19" a="1"/>
  <c r="P49" i="19" s="1"/>
  <c r="AF49" i="19" s="1"/>
  <c r="P48" i="19" a="1"/>
  <c r="P48" i="19" s="1"/>
  <c r="AF48" i="19" s="1"/>
  <c r="P47" i="19" a="1"/>
  <c r="P47" i="19" s="1"/>
  <c r="AF47" i="19" s="1"/>
  <c r="P46" i="19" a="1"/>
  <c r="P46" i="19" s="1"/>
  <c r="AF46" i="19" s="1"/>
  <c r="P45" i="19" a="1"/>
  <c r="P45" i="19" s="1"/>
  <c r="AF45" i="19" s="1"/>
  <c r="P44" i="19" a="1"/>
  <c r="P44" i="19" s="1"/>
  <c r="AF44" i="19" s="1"/>
  <c r="P43" i="19" a="1"/>
  <c r="P43" i="19" s="1"/>
  <c r="AF43" i="19" s="1"/>
  <c r="P42" i="19" a="1"/>
  <c r="P42" i="19" s="1"/>
  <c r="AF42" i="19" s="1"/>
  <c r="P41" i="19" a="1"/>
  <c r="P41" i="19" s="1"/>
  <c r="AF41" i="19" s="1"/>
  <c r="P40" i="19" a="1"/>
  <c r="P40" i="19" s="1"/>
  <c r="AF40" i="19" s="1"/>
  <c r="P39" i="19" a="1"/>
  <c r="P39" i="19" s="1"/>
  <c r="AF39" i="19" s="1"/>
  <c r="P38" i="19" a="1"/>
  <c r="P38" i="19" s="1"/>
  <c r="AF38" i="19" s="1"/>
  <c r="P37" i="19" a="1"/>
  <c r="P37" i="19" s="1"/>
  <c r="AF37" i="19" s="1"/>
  <c r="P36" i="19" a="1"/>
  <c r="P36" i="19" s="1"/>
  <c r="AF36" i="19" s="1"/>
  <c r="P35" i="19" a="1"/>
  <c r="P35" i="19" s="1"/>
  <c r="AF35" i="19" s="1"/>
  <c r="I33" i="19"/>
  <c r="AE33" i="19" s="1"/>
  <c r="M28" i="19"/>
  <c r="W25" i="19"/>
  <c r="S25" i="19"/>
  <c r="I4" i="19"/>
  <c r="AE4" i="19" s="1"/>
  <c r="J18" i="8" l="1"/>
  <c r="I18" i="8" s="1"/>
  <c r="AQ39" i="7"/>
  <c r="N27" i="21" s="1"/>
  <c r="N26" i="21"/>
  <c r="O26" i="19"/>
  <c r="O25" i="19"/>
  <c r="O24" i="19"/>
  <c r="AU39" i="7"/>
  <c r="R27" i="21" s="1"/>
  <c r="AY39" i="7"/>
  <c r="V27" i="21" s="1"/>
  <c r="C27" i="19"/>
  <c r="C25" i="19"/>
  <c r="C26" i="19"/>
  <c r="S69" i="12"/>
  <c r="J66" i="8" s="1"/>
  <c r="I66" i="8" s="1"/>
  <c r="W24" i="19"/>
  <c r="G45" i="19" l="1"/>
  <c r="G37" i="19"/>
  <c r="G42" i="19"/>
  <c r="G40" i="19"/>
  <c r="G31" i="19"/>
  <c r="G38" i="19"/>
  <c r="G36" i="19"/>
  <c r="G49" i="19"/>
  <c r="G33" i="19"/>
  <c r="G39" i="19"/>
  <c r="G47" i="19"/>
  <c r="G51" i="19"/>
  <c r="G48" i="19"/>
  <c r="G44" i="19"/>
  <c r="G35" i="19"/>
  <c r="G32" i="19"/>
  <c r="G43" i="19"/>
  <c r="G41" i="19"/>
  <c r="G50" i="19"/>
  <c r="G34" i="19"/>
  <c r="G46" i="19"/>
  <c r="G70" i="19"/>
  <c r="G79" i="19"/>
  <c r="G75" i="19"/>
  <c r="G69" i="19"/>
  <c r="G78" i="19"/>
  <c r="G77" i="19"/>
  <c r="G74" i="19"/>
  <c r="G76" i="19"/>
  <c r="G73" i="19"/>
  <c r="G72" i="19"/>
  <c r="G80" i="19"/>
  <c r="G71" i="19"/>
  <c r="G67" i="19"/>
  <c r="G56" i="19"/>
  <c r="G68" i="19"/>
  <c r="G59" i="19"/>
  <c r="G63" i="19"/>
  <c r="G62" i="19"/>
  <c r="G53" i="19"/>
  <c r="G66" i="19"/>
  <c r="G58" i="19"/>
  <c r="G65" i="19"/>
  <c r="G55" i="19"/>
  <c r="G64" i="19"/>
  <c r="G52" i="19"/>
  <c r="G57" i="19"/>
  <c r="G54" i="19"/>
  <c r="G60" i="19"/>
  <c r="G61" i="19"/>
  <c r="G315" i="12"/>
  <c r="I465" i="22" s="1"/>
  <c r="G274" i="12"/>
  <c r="I394" i="22" s="1"/>
  <c r="G256" i="12"/>
  <c r="I363" i="22" s="1"/>
  <c r="G210" i="12"/>
  <c r="I293" i="22" s="1"/>
  <c r="G195" i="12"/>
  <c r="I271" i="22" s="1"/>
  <c r="G182" i="12"/>
  <c r="I252" i="22" s="1"/>
  <c r="G168" i="12"/>
  <c r="I232" i="22" s="1"/>
  <c r="G159" i="12"/>
  <c r="I217" i="22" s="1"/>
  <c r="G141" i="12"/>
  <c r="I193" i="22" s="1"/>
  <c r="G126" i="12"/>
  <c r="I172" i="22" s="1"/>
  <c r="G114" i="12"/>
  <c r="I154" i="22" s="1"/>
  <c r="G92" i="12"/>
  <c r="I126" i="22" s="1"/>
  <c r="G78" i="12"/>
  <c r="I106" i="22" s="1"/>
  <c r="G68" i="12"/>
  <c r="I90" i="22" s="1"/>
  <c r="G59" i="12"/>
  <c r="I75" i="22" s="1"/>
  <c r="G38" i="12"/>
  <c r="I48" i="22" s="1"/>
  <c r="G17" i="12"/>
  <c r="I21" i="22" s="1"/>
  <c r="G8" i="12"/>
  <c r="I6" i="22" s="1"/>
  <c r="D21" i="12" l="1"/>
  <c r="F314" i="12"/>
  <c r="H464" i="22" s="1"/>
  <c r="F273" i="12"/>
  <c r="H393" i="22" s="1"/>
  <c r="F255" i="12"/>
  <c r="H362" i="22" s="1"/>
  <c r="F209" i="12"/>
  <c r="H292" i="22" s="1"/>
  <c r="F181" i="12"/>
  <c r="H251" i="22" s="1"/>
  <c r="F7" i="12"/>
  <c r="H5" i="22" s="1"/>
  <c r="D22" i="12" l="1"/>
  <c r="H88" i="4"/>
  <c r="H89" i="4"/>
  <c r="H90" i="4"/>
  <c r="H91" i="4"/>
  <c r="H92" i="4"/>
  <c r="H93" i="4"/>
  <c r="H94" i="4"/>
  <c r="H95" i="4"/>
  <c r="H96" i="4"/>
  <c r="H97" i="4"/>
  <c r="H119" i="4"/>
  <c r="H120" i="4"/>
  <c r="H121" i="4"/>
  <c r="H122" i="4"/>
  <c r="H123" i="4"/>
  <c r="H124" i="4"/>
  <c r="H125" i="4"/>
  <c r="H126" i="4"/>
  <c r="H127" i="4"/>
  <c r="H128" i="4"/>
  <c r="H147" i="4"/>
  <c r="H148" i="4"/>
  <c r="H149" i="4"/>
  <c r="H150" i="4"/>
  <c r="H151" i="4"/>
  <c r="H152" i="4"/>
  <c r="H153" i="4"/>
  <c r="H154" i="4"/>
  <c r="H155" i="4"/>
  <c r="H156" i="4"/>
  <c r="D23" i="12" l="1"/>
  <c r="M26" i="10"/>
  <c r="N47" i="10"/>
  <c r="N52" i="10"/>
  <c r="N46" i="10"/>
  <c r="N54" i="10"/>
  <c r="N53" i="10"/>
  <c r="N51" i="10"/>
  <c r="N45" i="10"/>
  <c r="N44" i="10"/>
  <c r="N43" i="10"/>
  <c r="AU20" i="7"/>
  <c r="BF19" i="7"/>
  <c r="AY19" i="7"/>
  <c r="AU19" i="7"/>
  <c r="AQ19" i="7"/>
  <c r="AQ18" i="7"/>
  <c r="AY18" i="7"/>
  <c r="AU18" i="7"/>
  <c r="D24" i="12" l="1"/>
  <c r="BF18" i="7"/>
  <c r="D25" i="12" l="1"/>
  <c r="D26" i="12" l="1"/>
  <c r="D27" i="12" l="1"/>
  <c r="D28" i="12" l="1"/>
  <c r="D29" i="12" l="1"/>
  <c r="S220" i="12" l="1"/>
  <c r="J217" i="8" s="1"/>
  <c r="I217" i="8" s="1"/>
  <c r="D30" i="12"/>
  <c r="S269" i="12" l="1"/>
  <c r="J266" i="8" s="1"/>
  <c r="I266" i="8" s="1"/>
  <c r="S271" i="12"/>
  <c r="J268" i="8" s="1"/>
  <c r="I268" i="8" s="1"/>
  <c r="S320" i="12" l="1"/>
  <c r="J317" i="8" s="1"/>
  <c r="I317" i="8" s="1"/>
  <c r="S31" i="12"/>
  <c r="J28" i="8" s="1"/>
  <c r="I28" i="8" s="1"/>
  <c r="M211" i="12"/>
  <c r="W301" i="22" s="1"/>
  <c r="M9" i="12"/>
  <c r="H2" i="13" s="1"/>
  <c r="L12" i="13" l="1"/>
  <c r="L28" i="13"/>
  <c r="L44" i="13"/>
  <c r="L60" i="13"/>
  <c r="L76" i="13"/>
  <c r="L92" i="13"/>
  <c r="L108" i="13"/>
  <c r="L124" i="13"/>
  <c r="L140" i="13"/>
  <c r="L156" i="13"/>
  <c r="L172" i="13"/>
  <c r="L188" i="13"/>
  <c r="L204" i="13"/>
  <c r="L220" i="13"/>
  <c r="L236" i="13"/>
  <c r="L252" i="13"/>
  <c r="P13" i="13"/>
  <c r="P29" i="13"/>
  <c r="P45" i="13"/>
  <c r="P61" i="13"/>
  <c r="P77" i="13"/>
  <c r="P93" i="13"/>
  <c r="P109" i="13"/>
  <c r="P125" i="13"/>
  <c r="P141" i="13"/>
  <c r="P157" i="13"/>
  <c r="P173" i="13"/>
  <c r="P189" i="13"/>
  <c r="P205" i="13"/>
  <c r="P221" i="13"/>
  <c r="P237" i="13"/>
  <c r="P253" i="13"/>
  <c r="T14" i="13"/>
  <c r="T30" i="13"/>
  <c r="T46" i="13"/>
  <c r="T62" i="13"/>
  <c r="T78" i="13"/>
  <c r="T94" i="13"/>
  <c r="T110" i="13"/>
  <c r="T126" i="13"/>
  <c r="T142" i="13"/>
  <c r="T158" i="13"/>
  <c r="T174" i="13"/>
  <c r="T190" i="13"/>
  <c r="T206" i="13"/>
  <c r="T222" i="13"/>
  <c r="T238" i="13"/>
  <c r="T254" i="13"/>
  <c r="H12" i="13"/>
  <c r="H28" i="13"/>
  <c r="H44" i="13"/>
  <c r="H60" i="13"/>
  <c r="H76" i="13"/>
  <c r="H92" i="13"/>
  <c r="H108" i="13"/>
  <c r="L13" i="13"/>
  <c r="L29" i="13"/>
  <c r="L45" i="13"/>
  <c r="L61" i="13"/>
  <c r="L77" i="13"/>
  <c r="L93" i="13"/>
  <c r="L109" i="13"/>
  <c r="L125" i="13"/>
  <c r="L141" i="13"/>
  <c r="L157" i="13"/>
  <c r="L173" i="13"/>
  <c r="L189" i="13"/>
  <c r="L205" i="13"/>
  <c r="L221" i="13"/>
  <c r="L237" i="13"/>
  <c r="L253" i="13"/>
  <c r="P14" i="13"/>
  <c r="P30" i="13"/>
  <c r="P46" i="13"/>
  <c r="P62" i="13"/>
  <c r="P78" i="13"/>
  <c r="P94" i="13"/>
  <c r="P110" i="13"/>
  <c r="P126" i="13"/>
  <c r="P142" i="13"/>
  <c r="P158" i="13"/>
  <c r="P174" i="13"/>
  <c r="P190" i="13"/>
  <c r="P206" i="13"/>
  <c r="P222" i="13"/>
  <c r="P238" i="13"/>
  <c r="P254" i="13"/>
  <c r="T15" i="13"/>
  <c r="T31" i="13"/>
  <c r="T47" i="13"/>
  <c r="T63" i="13"/>
  <c r="T79" i="13"/>
  <c r="T95" i="13"/>
  <c r="T111" i="13"/>
  <c r="T127" i="13"/>
  <c r="T143" i="13"/>
  <c r="T159" i="13"/>
  <c r="T175" i="13"/>
  <c r="T191" i="13"/>
  <c r="T207" i="13"/>
  <c r="T223" i="13"/>
  <c r="T239" i="13"/>
  <c r="T255" i="13"/>
  <c r="H13" i="13"/>
  <c r="H29" i="13"/>
  <c r="L14" i="13"/>
  <c r="L30" i="13"/>
  <c r="L46" i="13"/>
  <c r="L62" i="13"/>
  <c r="L78" i="13"/>
  <c r="L94" i="13"/>
  <c r="L110" i="13"/>
  <c r="L126" i="13"/>
  <c r="L142" i="13"/>
  <c r="L158" i="13"/>
  <c r="L174" i="13"/>
  <c r="L190" i="13"/>
  <c r="L206" i="13"/>
  <c r="L222" i="13"/>
  <c r="L238" i="13"/>
  <c r="L254" i="13"/>
  <c r="P15" i="13"/>
  <c r="P31" i="13"/>
  <c r="P47" i="13"/>
  <c r="P63" i="13"/>
  <c r="P79" i="13"/>
  <c r="P95" i="13"/>
  <c r="P111" i="13"/>
  <c r="P127" i="13"/>
  <c r="P143" i="13"/>
  <c r="P159" i="13"/>
  <c r="P175" i="13"/>
  <c r="P191" i="13"/>
  <c r="P207" i="13"/>
  <c r="P223" i="13"/>
  <c r="P239" i="13"/>
  <c r="P255" i="13"/>
  <c r="T16" i="13"/>
  <c r="T32" i="13"/>
  <c r="T48" i="13"/>
  <c r="T64" i="13"/>
  <c r="T80" i="13"/>
  <c r="T96" i="13"/>
  <c r="T112" i="13"/>
  <c r="T128" i="13"/>
  <c r="T144" i="13"/>
  <c r="T160" i="13"/>
  <c r="T176" i="13"/>
  <c r="T192" i="13"/>
  <c r="T208" i="13"/>
  <c r="T224" i="13"/>
  <c r="T240" i="13"/>
  <c r="T256" i="13"/>
  <c r="H14" i="13"/>
  <c r="H30" i="13"/>
  <c r="H46" i="13"/>
  <c r="H62" i="13"/>
  <c r="H78" i="13"/>
  <c r="H94" i="13"/>
  <c r="H110" i="13"/>
  <c r="L15" i="13"/>
  <c r="L31" i="13"/>
  <c r="L47" i="13"/>
  <c r="L63" i="13"/>
  <c r="L79" i="13"/>
  <c r="L95" i="13"/>
  <c r="L111" i="13"/>
  <c r="L127" i="13"/>
  <c r="L143" i="13"/>
  <c r="L159" i="13"/>
  <c r="L175" i="13"/>
  <c r="L191" i="13"/>
  <c r="L207" i="13"/>
  <c r="L223" i="13"/>
  <c r="L239" i="13"/>
  <c r="L255" i="13"/>
  <c r="P16" i="13"/>
  <c r="P32" i="13"/>
  <c r="P48" i="13"/>
  <c r="P64" i="13"/>
  <c r="P80" i="13"/>
  <c r="P96" i="13"/>
  <c r="P112" i="13"/>
  <c r="P128" i="13"/>
  <c r="P144" i="13"/>
  <c r="P160" i="13"/>
  <c r="P176" i="13"/>
  <c r="P192" i="13"/>
  <c r="P208" i="13"/>
  <c r="P224" i="13"/>
  <c r="P240" i="13"/>
  <c r="P256" i="13"/>
  <c r="T17" i="13"/>
  <c r="T33" i="13"/>
  <c r="T49" i="13"/>
  <c r="T65" i="13"/>
  <c r="T81" i="13"/>
  <c r="T97" i="13"/>
  <c r="T113" i="13"/>
  <c r="T129" i="13"/>
  <c r="T145" i="13"/>
  <c r="T161" i="13"/>
  <c r="T177" i="13"/>
  <c r="T193" i="13"/>
  <c r="T209" i="13"/>
  <c r="T225" i="13"/>
  <c r="T241" i="13"/>
  <c r="T257" i="13"/>
  <c r="H15" i="13"/>
  <c r="H31" i="13"/>
  <c r="H47" i="13"/>
  <c r="H63" i="13"/>
  <c r="H79" i="13"/>
  <c r="H95" i="13"/>
  <c r="L16" i="13"/>
  <c r="L32" i="13"/>
  <c r="L48" i="13"/>
  <c r="L64" i="13"/>
  <c r="L80" i="13"/>
  <c r="L96" i="13"/>
  <c r="L112" i="13"/>
  <c r="L128" i="13"/>
  <c r="L144" i="13"/>
  <c r="L160" i="13"/>
  <c r="L176" i="13"/>
  <c r="L192" i="13"/>
  <c r="L208" i="13"/>
  <c r="L224" i="13"/>
  <c r="L240" i="13"/>
  <c r="L256" i="13"/>
  <c r="P17" i="13"/>
  <c r="P33" i="13"/>
  <c r="P49" i="13"/>
  <c r="P65" i="13"/>
  <c r="P81" i="13"/>
  <c r="P97" i="13"/>
  <c r="P113" i="13"/>
  <c r="P129" i="13"/>
  <c r="P145" i="13"/>
  <c r="P161" i="13"/>
  <c r="P177" i="13"/>
  <c r="P193" i="13"/>
  <c r="P209" i="13"/>
  <c r="P225" i="13"/>
  <c r="P241" i="13"/>
  <c r="P257" i="13"/>
  <c r="T18" i="13"/>
  <c r="T34" i="13"/>
  <c r="T50" i="13"/>
  <c r="T66" i="13"/>
  <c r="T82" i="13"/>
  <c r="T98" i="13"/>
  <c r="T114" i="13"/>
  <c r="T130" i="13"/>
  <c r="T146" i="13"/>
  <c r="T162" i="13"/>
  <c r="T178" i="13"/>
  <c r="T194" i="13"/>
  <c r="T210" i="13"/>
  <c r="T226" i="13"/>
  <c r="T242" i="13"/>
  <c r="T2" i="13"/>
  <c r="H16" i="13"/>
  <c r="H32" i="13"/>
  <c r="H48" i="13"/>
  <c r="H64" i="13"/>
  <c r="H80" i="13"/>
  <c r="H96" i="13"/>
  <c r="H112" i="13"/>
  <c r="L17" i="13"/>
  <c r="L33" i="13"/>
  <c r="L49" i="13"/>
  <c r="L65" i="13"/>
  <c r="L81" i="13"/>
  <c r="L97" i="13"/>
  <c r="L113" i="13"/>
  <c r="L5" i="13"/>
  <c r="L21" i="13"/>
  <c r="L37" i="13"/>
  <c r="L53" i="13"/>
  <c r="L69" i="13"/>
  <c r="L85" i="13"/>
  <c r="L101" i="13"/>
  <c r="L117" i="13"/>
  <c r="L133" i="13"/>
  <c r="L149" i="13"/>
  <c r="L165" i="13"/>
  <c r="L181" i="13"/>
  <c r="L197" i="13"/>
  <c r="L213" i="13"/>
  <c r="L229" i="13"/>
  <c r="L245" i="13"/>
  <c r="P6" i="13"/>
  <c r="P22" i="13"/>
  <c r="P38" i="13"/>
  <c r="P54" i="13"/>
  <c r="P70" i="13"/>
  <c r="P86" i="13"/>
  <c r="P102" i="13"/>
  <c r="P118" i="13"/>
  <c r="P134" i="13"/>
  <c r="P150" i="13"/>
  <c r="P166" i="13"/>
  <c r="P182" i="13"/>
  <c r="P198" i="13"/>
  <c r="P214" i="13"/>
  <c r="P230" i="13"/>
  <c r="P246" i="13"/>
  <c r="T7" i="13"/>
  <c r="T23" i="13"/>
  <c r="T39" i="13"/>
  <c r="T55" i="13"/>
  <c r="T71" i="13"/>
  <c r="T87" i="13"/>
  <c r="T103" i="13"/>
  <c r="T119" i="13"/>
  <c r="T135" i="13"/>
  <c r="T151" i="13"/>
  <c r="T167" i="13"/>
  <c r="T183" i="13"/>
  <c r="T199" i="13"/>
  <c r="T215" i="13"/>
  <c r="T231" i="13"/>
  <c r="T247" i="13"/>
  <c r="H5" i="13"/>
  <c r="H21" i="13"/>
  <c r="H37" i="13"/>
  <c r="H53" i="13"/>
  <c r="H69" i="13"/>
  <c r="H85" i="13"/>
  <c r="H101" i="13"/>
  <c r="H117" i="13"/>
  <c r="L6" i="13"/>
  <c r="L22" i="13"/>
  <c r="L38" i="13"/>
  <c r="L54" i="13"/>
  <c r="L70" i="13"/>
  <c r="L86" i="13"/>
  <c r="L102" i="13"/>
  <c r="L118" i="13"/>
  <c r="L134" i="13"/>
  <c r="L150" i="13"/>
  <c r="L166" i="13"/>
  <c r="L182" i="13"/>
  <c r="L198" i="13"/>
  <c r="L214" i="13"/>
  <c r="L230" i="13"/>
  <c r="L246" i="13"/>
  <c r="P7" i="13"/>
  <c r="P23" i="13"/>
  <c r="P39" i="13"/>
  <c r="P55" i="13"/>
  <c r="P71" i="13"/>
  <c r="P87" i="13"/>
  <c r="P103" i="13"/>
  <c r="P119" i="13"/>
  <c r="P135" i="13"/>
  <c r="P151" i="13"/>
  <c r="P167" i="13"/>
  <c r="P183" i="13"/>
  <c r="P199" i="13"/>
  <c r="P215" i="13"/>
  <c r="P231" i="13"/>
  <c r="P247" i="13"/>
  <c r="T8" i="13"/>
  <c r="T24" i="13"/>
  <c r="T40" i="13"/>
  <c r="T56" i="13"/>
  <c r="T72" i="13"/>
  <c r="T88" i="13"/>
  <c r="T104" i="13"/>
  <c r="T120" i="13"/>
  <c r="T136" i="13"/>
  <c r="T152" i="13"/>
  <c r="T168" i="13"/>
  <c r="T184" i="13"/>
  <c r="T200" i="13"/>
  <c r="T216" i="13"/>
  <c r="T232" i="13"/>
  <c r="T248" i="13"/>
  <c r="H6" i="13"/>
  <c r="H22" i="13"/>
  <c r="H38" i="13"/>
  <c r="H54" i="13"/>
  <c r="H70" i="13"/>
  <c r="H86" i="13"/>
  <c r="H102" i="13"/>
  <c r="H118" i="13"/>
  <c r="L7" i="13"/>
  <c r="L23" i="13"/>
  <c r="L39" i="13"/>
  <c r="L55" i="13"/>
  <c r="L71" i="13"/>
  <c r="L87" i="13"/>
  <c r="L103" i="13"/>
  <c r="L119" i="13"/>
  <c r="L135" i="13"/>
  <c r="L151" i="13"/>
  <c r="L167" i="13"/>
  <c r="L183" i="13"/>
  <c r="L199" i="13"/>
  <c r="L215" i="13"/>
  <c r="L231" i="13"/>
  <c r="L247" i="13"/>
  <c r="P8" i="13"/>
  <c r="P24" i="13"/>
  <c r="P40" i="13"/>
  <c r="P56" i="13"/>
  <c r="P72" i="13"/>
  <c r="P88" i="13"/>
  <c r="P104" i="13"/>
  <c r="P120" i="13"/>
  <c r="P136" i="13"/>
  <c r="P152" i="13"/>
  <c r="P168" i="13"/>
  <c r="P184" i="13"/>
  <c r="P200" i="13"/>
  <c r="P216" i="13"/>
  <c r="P232" i="13"/>
  <c r="P248" i="13"/>
  <c r="T9" i="13"/>
  <c r="T25" i="13"/>
  <c r="T41" i="13"/>
  <c r="T57" i="13"/>
  <c r="T73" i="13"/>
  <c r="T89" i="13"/>
  <c r="T105" i="13"/>
  <c r="T121" i="13"/>
  <c r="T137" i="13"/>
  <c r="T153" i="13"/>
  <c r="T169" i="13"/>
  <c r="L8" i="13"/>
  <c r="L24" i="13"/>
  <c r="L40" i="13"/>
  <c r="L56" i="13"/>
  <c r="L72" i="13"/>
  <c r="L88" i="13"/>
  <c r="L104" i="13"/>
  <c r="L120" i="13"/>
  <c r="L136" i="13"/>
  <c r="L152" i="13"/>
  <c r="L168" i="13"/>
  <c r="L184" i="13"/>
  <c r="L200" i="13"/>
  <c r="L216" i="13"/>
  <c r="L232" i="13"/>
  <c r="L248" i="13"/>
  <c r="P9" i="13"/>
  <c r="P25" i="13"/>
  <c r="P41" i="13"/>
  <c r="P57" i="13"/>
  <c r="P73" i="13"/>
  <c r="P89" i="13"/>
  <c r="P105" i="13"/>
  <c r="P121" i="13"/>
  <c r="P137" i="13"/>
  <c r="P153" i="13"/>
  <c r="P169" i="13"/>
  <c r="P185" i="13"/>
  <c r="P201" i="13"/>
  <c r="P217" i="13"/>
  <c r="P233" i="13"/>
  <c r="P249" i="13"/>
  <c r="T10" i="13"/>
  <c r="T26" i="13"/>
  <c r="T42" i="13"/>
  <c r="T58" i="13"/>
  <c r="T74" i="13"/>
  <c r="T90" i="13"/>
  <c r="T106" i="13"/>
  <c r="L9" i="13"/>
  <c r="L25" i="13"/>
  <c r="L41" i="13"/>
  <c r="L57" i="13"/>
  <c r="L73" i="13"/>
  <c r="L89" i="13"/>
  <c r="L105" i="13"/>
  <c r="L121" i="13"/>
  <c r="L137" i="13"/>
  <c r="L153" i="13"/>
  <c r="L169" i="13"/>
  <c r="L185" i="13"/>
  <c r="L201" i="13"/>
  <c r="L217" i="13"/>
  <c r="L233" i="13"/>
  <c r="L249" i="13"/>
  <c r="P10" i="13"/>
  <c r="P26" i="13"/>
  <c r="P42" i="13"/>
  <c r="P58" i="13"/>
  <c r="P74" i="13"/>
  <c r="P90" i="13"/>
  <c r="P106" i="13"/>
  <c r="P122" i="13"/>
  <c r="P138" i="13"/>
  <c r="P154" i="13"/>
  <c r="P170" i="13"/>
  <c r="P186" i="13"/>
  <c r="P202" i="13"/>
  <c r="P218" i="13"/>
  <c r="P234" i="13"/>
  <c r="P250" i="13"/>
  <c r="T11" i="13"/>
  <c r="T27" i="13"/>
  <c r="T43" i="13"/>
  <c r="T59" i="13"/>
  <c r="T75" i="13"/>
  <c r="T91" i="13"/>
  <c r="T107" i="13"/>
  <c r="T123" i="13"/>
  <c r="T139" i="13"/>
  <c r="T155" i="13"/>
  <c r="T171" i="13"/>
  <c r="T187" i="13"/>
  <c r="T203" i="13"/>
  <c r="T219" i="13"/>
  <c r="T235" i="13"/>
  <c r="T251" i="13"/>
  <c r="H9" i="13"/>
  <c r="H25" i="13"/>
  <c r="H41" i="13"/>
  <c r="H57" i="13"/>
  <c r="H73" i="13"/>
  <c r="H89" i="13"/>
  <c r="L10" i="13"/>
  <c r="L26" i="13"/>
  <c r="L42" i="13"/>
  <c r="L58" i="13"/>
  <c r="L74" i="13"/>
  <c r="L90" i="13"/>
  <c r="L106" i="13"/>
  <c r="L122" i="13"/>
  <c r="L138" i="13"/>
  <c r="L154" i="13"/>
  <c r="L170" i="13"/>
  <c r="L186" i="13"/>
  <c r="L202" i="13"/>
  <c r="L218" i="13"/>
  <c r="L234" i="13"/>
  <c r="L250" i="13"/>
  <c r="P11" i="13"/>
  <c r="P27" i="13"/>
  <c r="P43" i="13"/>
  <c r="P59" i="13"/>
  <c r="P75" i="13"/>
  <c r="P91" i="13"/>
  <c r="P107" i="13"/>
  <c r="P123" i="13"/>
  <c r="P139" i="13"/>
  <c r="P155" i="13"/>
  <c r="P171" i="13"/>
  <c r="P187" i="13"/>
  <c r="P203" i="13"/>
  <c r="P219" i="13"/>
  <c r="P235" i="13"/>
  <c r="P251" i="13"/>
  <c r="T12" i="13"/>
  <c r="T28" i="13"/>
  <c r="T44" i="13"/>
  <c r="T60" i="13"/>
  <c r="T76" i="13"/>
  <c r="T92" i="13"/>
  <c r="T108" i="13"/>
  <c r="T124" i="13"/>
  <c r="T140" i="13"/>
  <c r="T156" i="13"/>
  <c r="T172" i="13"/>
  <c r="T188" i="13"/>
  <c r="T204" i="13"/>
  <c r="T220" i="13"/>
  <c r="T236" i="13"/>
  <c r="T252" i="13"/>
  <c r="H10" i="13"/>
  <c r="H26" i="13"/>
  <c r="H42" i="13"/>
  <c r="H58" i="13"/>
  <c r="H74" i="13"/>
  <c r="H90" i="13"/>
  <c r="H106" i="13"/>
  <c r="H122" i="13"/>
  <c r="L11" i="13"/>
  <c r="L27" i="13"/>
  <c r="L43" i="13"/>
  <c r="L59" i="13"/>
  <c r="L75" i="13"/>
  <c r="L91" i="13"/>
  <c r="L107" i="13"/>
  <c r="L123" i="13"/>
  <c r="L139" i="13"/>
  <c r="L155" i="13"/>
  <c r="L171" i="13"/>
  <c r="L187" i="13"/>
  <c r="L203" i="13"/>
  <c r="L219" i="13"/>
  <c r="L235" i="13"/>
  <c r="L251" i="13"/>
  <c r="P12" i="13"/>
  <c r="P28" i="13"/>
  <c r="P44" i="13"/>
  <c r="P60" i="13"/>
  <c r="P76" i="13"/>
  <c r="P92" i="13"/>
  <c r="P108" i="13"/>
  <c r="P124" i="13"/>
  <c r="P140" i="13"/>
  <c r="P156" i="13"/>
  <c r="P172" i="13"/>
  <c r="P188" i="13"/>
  <c r="P204" i="13"/>
  <c r="P220" i="13"/>
  <c r="P236" i="13"/>
  <c r="P252" i="13"/>
  <c r="T13" i="13"/>
  <c r="T29" i="13"/>
  <c r="T45" i="13"/>
  <c r="T61" i="13"/>
  <c r="T77" i="13"/>
  <c r="T93" i="13"/>
  <c r="T109" i="13"/>
  <c r="T125" i="13"/>
  <c r="T141" i="13"/>
  <c r="T157" i="13"/>
  <c r="T173" i="13"/>
  <c r="T189" i="13"/>
  <c r="T205" i="13"/>
  <c r="T221" i="13"/>
  <c r="T237" i="13"/>
  <c r="T253" i="13"/>
  <c r="H11" i="13"/>
  <c r="H27" i="13"/>
  <c r="H43" i="13"/>
  <c r="H59" i="13"/>
  <c r="H75" i="13"/>
  <c r="H91" i="13"/>
  <c r="H107" i="13"/>
  <c r="H123" i="13"/>
  <c r="L83" i="13"/>
  <c r="L161" i="13"/>
  <c r="L225" i="13"/>
  <c r="P34" i="13"/>
  <c r="P98" i="13"/>
  <c r="P162" i="13"/>
  <c r="P226" i="13"/>
  <c r="T35" i="13"/>
  <c r="T99" i="13"/>
  <c r="T149" i="13"/>
  <c r="T197" i="13"/>
  <c r="T243" i="13"/>
  <c r="H23" i="13"/>
  <c r="H65" i="13"/>
  <c r="H99" i="13"/>
  <c r="H126" i="13"/>
  <c r="H142" i="13"/>
  <c r="H158" i="13"/>
  <c r="H174" i="13"/>
  <c r="H190" i="13"/>
  <c r="H206" i="13"/>
  <c r="H222" i="13"/>
  <c r="H238" i="13"/>
  <c r="H254" i="13"/>
  <c r="H161" i="13"/>
  <c r="H209" i="13"/>
  <c r="H226" i="13"/>
  <c r="L3" i="13"/>
  <c r="L84" i="13"/>
  <c r="L162" i="13"/>
  <c r="L226" i="13"/>
  <c r="P35" i="13"/>
  <c r="P99" i="13"/>
  <c r="P163" i="13"/>
  <c r="P227" i="13"/>
  <c r="T36" i="13"/>
  <c r="T100" i="13"/>
  <c r="T150" i="13"/>
  <c r="T198" i="13"/>
  <c r="T244" i="13"/>
  <c r="H24" i="13"/>
  <c r="H66" i="13"/>
  <c r="H100" i="13"/>
  <c r="H127" i="13"/>
  <c r="H143" i="13"/>
  <c r="H159" i="13"/>
  <c r="H175" i="13"/>
  <c r="H191" i="13"/>
  <c r="H207" i="13"/>
  <c r="H223" i="13"/>
  <c r="H239" i="13"/>
  <c r="H255" i="13"/>
  <c r="H129" i="13"/>
  <c r="H257" i="13"/>
  <c r="H210" i="13"/>
  <c r="L4" i="13"/>
  <c r="L98" i="13"/>
  <c r="L163" i="13"/>
  <c r="L227" i="13"/>
  <c r="P36" i="13"/>
  <c r="P100" i="13"/>
  <c r="P164" i="13"/>
  <c r="P228" i="13"/>
  <c r="T37" i="13"/>
  <c r="T101" i="13"/>
  <c r="T154" i="13"/>
  <c r="T201" i="13"/>
  <c r="T245" i="13"/>
  <c r="H33" i="13"/>
  <c r="H67" i="13"/>
  <c r="H103" i="13"/>
  <c r="H128" i="13"/>
  <c r="H144" i="13"/>
  <c r="H160" i="13"/>
  <c r="H176" i="13"/>
  <c r="H192" i="13"/>
  <c r="H208" i="13"/>
  <c r="H224" i="13"/>
  <c r="H240" i="13"/>
  <c r="H256" i="13"/>
  <c r="H145" i="13"/>
  <c r="H241" i="13"/>
  <c r="H242" i="13"/>
  <c r="H243" i="13"/>
  <c r="L18" i="13"/>
  <c r="L99" i="13"/>
  <c r="L164" i="13"/>
  <c r="L228" i="13"/>
  <c r="P37" i="13"/>
  <c r="P101" i="13"/>
  <c r="P165" i="13"/>
  <c r="P229" i="13"/>
  <c r="T38" i="13"/>
  <c r="T102" i="13"/>
  <c r="T163" i="13"/>
  <c r="T202" i="13"/>
  <c r="T246" i="13"/>
  <c r="H34" i="13"/>
  <c r="H68" i="13"/>
  <c r="H104" i="13"/>
  <c r="H177" i="13"/>
  <c r="H225" i="13"/>
  <c r="H211" i="13"/>
  <c r="L19" i="13"/>
  <c r="L100" i="13"/>
  <c r="L177" i="13"/>
  <c r="L241" i="13"/>
  <c r="P50" i="13"/>
  <c r="P114" i="13"/>
  <c r="P178" i="13"/>
  <c r="P242" i="13"/>
  <c r="T51" i="13"/>
  <c r="T115" i="13"/>
  <c r="T164" i="13"/>
  <c r="T211" i="13"/>
  <c r="T249" i="13"/>
  <c r="H35" i="13"/>
  <c r="H71" i="13"/>
  <c r="H105" i="13"/>
  <c r="H130" i="13"/>
  <c r="H146" i="13"/>
  <c r="H162" i="13"/>
  <c r="H178" i="13"/>
  <c r="H194" i="13"/>
  <c r="H227" i="13"/>
  <c r="L20" i="13"/>
  <c r="L114" i="13"/>
  <c r="L178" i="13"/>
  <c r="L242" i="13"/>
  <c r="P51" i="13"/>
  <c r="P115" i="13"/>
  <c r="P179" i="13"/>
  <c r="P243" i="13"/>
  <c r="T52" i="13"/>
  <c r="T116" i="13"/>
  <c r="T165" i="13"/>
  <c r="T212" i="13"/>
  <c r="T250" i="13"/>
  <c r="H36" i="13"/>
  <c r="H72" i="13"/>
  <c r="H109" i="13"/>
  <c r="H131" i="13"/>
  <c r="H147" i="13"/>
  <c r="H163" i="13"/>
  <c r="H179" i="13"/>
  <c r="H195" i="13"/>
  <c r="L34" i="13"/>
  <c r="L115" i="13"/>
  <c r="L179" i="13"/>
  <c r="L243" i="13"/>
  <c r="P52" i="13"/>
  <c r="P116" i="13"/>
  <c r="P180" i="13"/>
  <c r="P244" i="13"/>
  <c r="T53" i="13"/>
  <c r="T117" i="13"/>
  <c r="T166" i="13"/>
  <c r="T213" i="13"/>
  <c r="P2" i="13"/>
  <c r="H39" i="13"/>
  <c r="H77" i="13"/>
  <c r="H111" i="13"/>
  <c r="H132" i="13"/>
  <c r="H148" i="13"/>
  <c r="H164" i="13"/>
  <c r="H180" i="13"/>
  <c r="H196" i="13"/>
  <c r="H212" i="13"/>
  <c r="H228" i="13"/>
  <c r="H244" i="13"/>
  <c r="L35" i="13"/>
  <c r="L116" i="13"/>
  <c r="L180" i="13"/>
  <c r="L244" i="13"/>
  <c r="P53" i="13"/>
  <c r="P117" i="13"/>
  <c r="P181" i="13"/>
  <c r="P245" i="13"/>
  <c r="T54" i="13"/>
  <c r="T118" i="13"/>
  <c r="T170" i="13"/>
  <c r="T214" i="13"/>
  <c r="L2" i="13"/>
  <c r="H40" i="13"/>
  <c r="H81" i="13"/>
  <c r="H113" i="13"/>
  <c r="H133" i="13"/>
  <c r="H149" i="13"/>
  <c r="H165" i="13"/>
  <c r="H181" i="13"/>
  <c r="H197" i="13"/>
  <c r="H213" i="13"/>
  <c r="H229" i="13"/>
  <c r="H245" i="13"/>
  <c r="L36" i="13"/>
  <c r="L129" i="13"/>
  <c r="L193" i="13"/>
  <c r="L257" i="13"/>
  <c r="P66" i="13"/>
  <c r="P130" i="13"/>
  <c r="P194" i="13"/>
  <c r="T3" i="13"/>
  <c r="T67" i="13"/>
  <c r="T122" i="13"/>
  <c r="T179" i="13"/>
  <c r="T217" i="13"/>
  <c r="H3" i="13"/>
  <c r="H45" i="13"/>
  <c r="H82" i="13"/>
  <c r="H114" i="13"/>
  <c r="H134" i="13"/>
  <c r="H150" i="13"/>
  <c r="H166" i="13"/>
  <c r="H182" i="13"/>
  <c r="H198" i="13"/>
  <c r="H214" i="13"/>
  <c r="H230" i="13"/>
  <c r="H246" i="13"/>
  <c r="H170" i="13"/>
  <c r="H139" i="13"/>
  <c r="H251" i="13"/>
  <c r="H252" i="13"/>
  <c r="L50" i="13"/>
  <c r="L130" i="13"/>
  <c r="L194" i="13"/>
  <c r="P3" i="13"/>
  <c r="P67" i="13"/>
  <c r="P131" i="13"/>
  <c r="P195" i="13"/>
  <c r="T4" i="13"/>
  <c r="T68" i="13"/>
  <c r="T131" i="13"/>
  <c r="T180" i="13"/>
  <c r="T218" i="13"/>
  <c r="H4" i="13"/>
  <c r="H49" i="13"/>
  <c r="H83" i="13"/>
  <c r="H115" i="13"/>
  <c r="H135" i="13"/>
  <c r="H151" i="13"/>
  <c r="H167" i="13"/>
  <c r="H183" i="13"/>
  <c r="H199" i="13"/>
  <c r="H215" i="13"/>
  <c r="H231" i="13"/>
  <c r="H247" i="13"/>
  <c r="H154" i="13"/>
  <c r="H250" i="13"/>
  <c r="H203" i="13"/>
  <c r="H236" i="13"/>
  <c r="L51" i="13"/>
  <c r="L131" i="13"/>
  <c r="L195" i="13"/>
  <c r="P4" i="13"/>
  <c r="P68" i="13"/>
  <c r="P132" i="13"/>
  <c r="P196" i="13"/>
  <c r="T5" i="13"/>
  <c r="T69" i="13"/>
  <c r="T132" i="13"/>
  <c r="T181" i="13"/>
  <c r="T227" i="13"/>
  <c r="H7" i="13"/>
  <c r="H50" i="13"/>
  <c r="H84" i="13"/>
  <c r="H116" i="13"/>
  <c r="H136" i="13"/>
  <c r="H152" i="13"/>
  <c r="H168" i="13"/>
  <c r="H184" i="13"/>
  <c r="H200" i="13"/>
  <c r="H216" i="13"/>
  <c r="H232" i="13"/>
  <c r="H248" i="13"/>
  <c r="H249" i="13"/>
  <c r="H218" i="13"/>
  <c r="H187" i="13"/>
  <c r="H204" i="13"/>
  <c r="L52" i="13"/>
  <c r="L132" i="13"/>
  <c r="L196" i="13"/>
  <c r="P5" i="13"/>
  <c r="P69" i="13"/>
  <c r="P133" i="13"/>
  <c r="P197" i="13"/>
  <c r="T6" i="13"/>
  <c r="T70" i="13"/>
  <c r="T133" i="13"/>
  <c r="T182" i="13"/>
  <c r="T228" i="13"/>
  <c r="H8" i="13"/>
  <c r="H51" i="13"/>
  <c r="H87" i="13"/>
  <c r="H119" i="13"/>
  <c r="H137" i="13"/>
  <c r="H153" i="13"/>
  <c r="H169" i="13"/>
  <c r="H185" i="13"/>
  <c r="H201" i="13"/>
  <c r="H217" i="13"/>
  <c r="H233" i="13"/>
  <c r="H186" i="13"/>
  <c r="H155" i="13"/>
  <c r="H188" i="13"/>
  <c r="L66" i="13"/>
  <c r="L145" i="13"/>
  <c r="L209" i="13"/>
  <c r="P18" i="13"/>
  <c r="P82" i="13"/>
  <c r="P146" i="13"/>
  <c r="P210" i="13"/>
  <c r="T19" i="13"/>
  <c r="T83" i="13"/>
  <c r="T134" i="13"/>
  <c r="T185" i="13"/>
  <c r="T229" i="13"/>
  <c r="H17" i="13"/>
  <c r="D17" i="13" s="1"/>
  <c r="H52" i="13"/>
  <c r="H88" i="13"/>
  <c r="H120" i="13"/>
  <c r="H138" i="13"/>
  <c r="H202" i="13"/>
  <c r="H234" i="13"/>
  <c r="H235" i="13"/>
  <c r="L67" i="13"/>
  <c r="L146" i="13"/>
  <c r="L210" i="13"/>
  <c r="P19" i="13"/>
  <c r="P83" i="13"/>
  <c r="P147" i="13"/>
  <c r="P211" i="13"/>
  <c r="T20" i="13"/>
  <c r="T84" i="13"/>
  <c r="T138" i="13"/>
  <c r="T186" i="13"/>
  <c r="T230" i="13"/>
  <c r="H18" i="13"/>
  <c r="H55" i="13"/>
  <c r="H93" i="13"/>
  <c r="H121" i="13"/>
  <c r="H171" i="13"/>
  <c r="H219" i="13"/>
  <c r="L68" i="13"/>
  <c r="L147" i="13"/>
  <c r="L211" i="13"/>
  <c r="P20" i="13"/>
  <c r="P84" i="13"/>
  <c r="P148" i="13"/>
  <c r="P212" i="13"/>
  <c r="T21" i="13"/>
  <c r="T85" i="13"/>
  <c r="T147" i="13"/>
  <c r="T195" i="13"/>
  <c r="T233" i="13"/>
  <c r="H19" i="13"/>
  <c r="H56" i="13"/>
  <c r="H97" i="13"/>
  <c r="H124" i="13"/>
  <c r="H140" i="13"/>
  <c r="H156" i="13"/>
  <c r="H172" i="13"/>
  <c r="H220" i="13"/>
  <c r="L82" i="13"/>
  <c r="L148" i="13"/>
  <c r="L212" i="13"/>
  <c r="P21" i="13"/>
  <c r="P85" i="13"/>
  <c r="P149" i="13"/>
  <c r="P213" i="13"/>
  <c r="T22" i="13"/>
  <c r="T86" i="13"/>
  <c r="T148" i="13"/>
  <c r="T196" i="13"/>
  <c r="T234" i="13"/>
  <c r="H20" i="13"/>
  <c r="H61" i="13"/>
  <c r="H98" i="13"/>
  <c r="H125" i="13"/>
  <c r="H141" i="13"/>
  <c r="H157" i="13"/>
  <c r="H173" i="13"/>
  <c r="H189" i="13"/>
  <c r="H205" i="13"/>
  <c r="H221" i="13"/>
  <c r="H237" i="13"/>
  <c r="H253" i="13"/>
  <c r="H193" i="13"/>
  <c r="D256" i="13"/>
  <c r="D72" i="13"/>
  <c r="D162" i="13"/>
  <c r="D10" i="13"/>
  <c r="D159" i="13"/>
  <c r="D49" i="13"/>
  <c r="D73" i="13"/>
  <c r="S9" i="12"/>
  <c r="W14" i="22"/>
  <c r="J6" i="8" l="1"/>
  <c r="I6" i="8" s="1"/>
  <c r="D2" i="13"/>
  <c r="D233" i="13"/>
  <c r="D205" i="13"/>
  <c r="D48" i="13"/>
  <c r="D167" i="13"/>
  <c r="D152" i="13"/>
  <c r="D177" i="13"/>
  <c r="D13" i="13"/>
  <c r="D130" i="13"/>
  <c r="D224" i="13"/>
  <c r="D126" i="13"/>
  <c r="D149" i="13"/>
  <c r="D175" i="13"/>
  <c r="D155" i="13"/>
  <c r="D150" i="13"/>
  <c r="D34" i="13"/>
  <c r="D247" i="13"/>
  <c r="D32" i="13"/>
  <c r="D198" i="13"/>
  <c r="D42" i="13"/>
  <c r="D180" i="13"/>
  <c r="D96" i="13"/>
  <c r="D156" i="13"/>
  <c r="D20" i="13"/>
  <c r="D244" i="13"/>
  <c r="D118" i="13"/>
  <c r="D58" i="13"/>
  <c r="D21" i="13"/>
  <c r="D99" i="13"/>
  <c r="D230" i="13"/>
  <c r="D191" i="13"/>
  <c r="D254" i="13"/>
  <c r="D218" i="13"/>
  <c r="D165" i="13"/>
  <c r="D170" i="13"/>
  <c r="D239" i="13"/>
  <c r="D95" i="13"/>
  <c r="D160" i="13"/>
  <c r="D147" i="13"/>
  <c r="D114" i="13"/>
  <c r="D207" i="13"/>
  <c r="D128" i="13"/>
  <c r="D30" i="13"/>
  <c r="D103" i="13"/>
  <c r="D208" i="13"/>
  <c r="D107" i="13"/>
  <c r="D134" i="13"/>
  <c r="D121" i="13"/>
  <c r="D202" i="13"/>
  <c r="D37" i="13"/>
  <c r="D40" i="13"/>
  <c r="D91" i="13"/>
  <c r="D3" i="13"/>
  <c r="D66" i="13"/>
  <c r="D153" i="13"/>
  <c r="D62" i="13"/>
  <c r="D18" i="13"/>
  <c r="D33" i="13"/>
  <c r="D188" i="13"/>
  <c r="D83" i="13"/>
  <c r="D132" i="13"/>
  <c r="D113" i="13"/>
  <c r="D131" i="13"/>
  <c r="D249" i="13"/>
  <c r="D39" i="13"/>
  <c r="D85" i="13"/>
  <c r="D102" i="13"/>
  <c r="D109" i="13"/>
  <c r="D141" i="13"/>
  <c r="D216" i="13"/>
  <c r="D31" i="13"/>
  <c r="D7" i="13"/>
  <c r="D195" i="13"/>
  <c r="D27" i="13"/>
  <c r="D9" i="13"/>
  <c r="D50" i="13"/>
  <c r="D100" i="13"/>
  <c r="D25" i="13"/>
  <c r="D238" i="13"/>
  <c r="D171" i="13"/>
  <c r="D139" i="13"/>
  <c r="D245" i="13"/>
  <c r="D226" i="13"/>
  <c r="D63" i="13"/>
  <c r="D5" i="13"/>
  <c r="D186" i="13"/>
  <c r="D108" i="13"/>
  <c r="D225" i="13"/>
  <c r="D80" i="13"/>
  <c r="D215" i="13"/>
  <c r="D125" i="13"/>
  <c r="D227" i="13"/>
  <c r="D246" i="13"/>
  <c r="D193" i="13"/>
  <c r="D214" i="13"/>
  <c r="D89" i="13"/>
  <c r="D255" i="13"/>
  <c r="D82" i="13"/>
  <c r="D61" i="13"/>
  <c r="D8" i="13"/>
  <c r="D220" i="13"/>
  <c r="D105" i="13"/>
  <c r="D123" i="13"/>
  <c r="D203" i="13"/>
  <c r="D211" i="13"/>
  <c r="D71" i="13"/>
  <c r="D44" i="13"/>
  <c r="D127" i="13"/>
  <c r="D182" i="13"/>
  <c r="D86" i="13"/>
  <c r="D47" i="13"/>
  <c r="D43" i="13"/>
  <c r="D57" i="13"/>
  <c r="D184" i="13"/>
  <c r="D53" i="13"/>
  <c r="D12" i="13"/>
  <c r="D242" i="13"/>
  <c r="D101" i="13"/>
  <c r="D64" i="13"/>
  <c r="D183" i="13"/>
  <c r="D146" i="13"/>
  <c r="D234" i="13"/>
  <c r="D104" i="13"/>
  <c r="D168" i="13"/>
  <c r="D172" i="13"/>
  <c r="D88" i="13"/>
  <c r="D29" i="13"/>
  <c r="D54" i="13"/>
  <c r="D222" i="13"/>
  <c r="D116" i="13"/>
  <c r="D201" i="13"/>
  <c r="D15" i="13"/>
  <c r="D78" i="13"/>
  <c r="D253" i="13"/>
  <c r="D133" i="13"/>
  <c r="D240" i="13"/>
  <c r="D169" i="13"/>
  <c r="D120" i="13"/>
  <c r="D166" i="13"/>
  <c r="D164" i="13"/>
  <c r="D135" i="13"/>
  <c r="D16" i="13"/>
  <c r="D248" i="13"/>
  <c r="D69" i="13"/>
  <c r="D110" i="13"/>
  <c r="D59" i="13"/>
  <c r="D36" i="13"/>
  <c r="D94" i="13"/>
  <c r="D163" i="13"/>
  <c r="D217" i="13"/>
  <c r="D221" i="13"/>
  <c r="D251" i="13"/>
  <c r="D232" i="13"/>
  <c r="D112" i="13"/>
  <c r="D196" i="13"/>
  <c r="D106" i="13"/>
  <c r="D192" i="13"/>
  <c r="D228" i="13"/>
  <c r="D204" i="13"/>
  <c r="D148" i="13"/>
  <c r="D52" i="13"/>
  <c r="D174" i="13"/>
  <c r="D129" i="13"/>
  <c r="D140" i="13"/>
  <c r="D138" i="13"/>
  <c r="D151" i="13"/>
  <c r="D173" i="13"/>
  <c r="D185" i="13"/>
  <c r="D178" i="13"/>
  <c r="D46" i="13"/>
  <c r="D98" i="13"/>
  <c r="D84" i="13"/>
  <c r="D56" i="13"/>
  <c r="D206" i="13"/>
  <c r="D60" i="13"/>
  <c r="D145" i="13"/>
  <c r="D136" i="13"/>
  <c r="D189" i="13"/>
  <c r="D176" i="13"/>
  <c r="D93" i="13"/>
  <c r="D235" i="13"/>
  <c r="D209" i="13"/>
  <c r="D187" i="13"/>
  <c r="D119" i="13"/>
  <c r="D199" i="13"/>
  <c r="D115" i="13"/>
  <c r="D229" i="13"/>
  <c r="D55" i="13"/>
  <c r="D24" i="13"/>
  <c r="D67" i="13"/>
  <c r="D200" i="13"/>
  <c r="D23" i="13"/>
  <c r="D51" i="13"/>
  <c r="D87" i="13"/>
  <c r="D179" i="13"/>
  <c r="D190" i="13"/>
  <c r="D70" i="13"/>
  <c r="D231" i="13"/>
  <c r="D212" i="13"/>
  <c r="D194" i="13"/>
  <c r="D11" i="13"/>
  <c r="D252" i="13"/>
  <c r="D257" i="13"/>
  <c r="D75" i="13"/>
  <c r="D6" i="13"/>
  <c r="D250" i="13"/>
  <c r="D79" i="13"/>
  <c r="D92" i="13"/>
  <c r="D4" i="13"/>
  <c r="D74" i="13"/>
  <c r="D14" i="13"/>
  <c r="D68" i="13"/>
  <c r="D117" i="13"/>
  <c r="D197" i="13"/>
  <c r="D124" i="13"/>
  <c r="D111" i="13"/>
  <c r="D161" i="13"/>
  <c r="D26" i="13"/>
  <c r="D181" i="13"/>
  <c r="D81" i="13"/>
  <c r="D38" i="13"/>
  <c r="D41" i="13"/>
  <c r="D236" i="13"/>
  <c r="D241" i="13"/>
  <c r="D65" i="13"/>
  <c r="D35" i="13"/>
  <c r="D223" i="13"/>
  <c r="D157" i="13"/>
  <c r="D90" i="13"/>
  <c r="D77" i="13"/>
  <c r="D237" i="13"/>
  <c r="D45" i="13"/>
  <c r="D158" i="13"/>
  <c r="D243" i="13"/>
  <c r="D219" i="13"/>
  <c r="D154" i="13"/>
  <c r="D137" i="13"/>
  <c r="D122" i="13"/>
  <c r="D28" i="13"/>
  <c r="D213" i="13"/>
  <c r="D144" i="13"/>
  <c r="D143" i="13"/>
  <c r="D210" i="13"/>
  <c r="D76" i="13"/>
  <c r="D22" i="13"/>
  <c r="D142" i="13"/>
  <c r="D97" i="13"/>
  <c r="D19" i="13"/>
  <c r="S14" i="12"/>
  <c r="S15" i="12" l="1"/>
  <c r="J12" i="8" s="1"/>
  <c r="I12" i="8" s="1"/>
  <c r="J11" i="8"/>
  <c r="I11" i="8" s="1"/>
  <c r="E48" i="7"/>
  <c r="D37" i="21" s="1"/>
  <c r="F48" i="7"/>
  <c r="E37" i="21" s="1"/>
  <c r="BC62" i="7"/>
  <c r="D48" i="7"/>
  <c r="E62" i="7"/>
  <c r="G62" i="7"/>
  <c r="I62" i="7"/>
  <c r="H62" i="7"/>
  <c r="D62" i="7"/>
  <c r="F62" i="7"/>
  <c r="G60" i="7"/>
  <c r="F50" i="21" s="1"/>
  <c r="E60" i="7"/>
  <c r="D50" i="21" s="1"/>
  <c r="D60" i="7"/>
  <c r="H60" i="7"/>
  <c r="I60" i="7"/>
  <c r="F60" i="7"/>
  <c r="E50" i="21" s="1"/>
  <c r="I66" i="7"/>
  <c r="E66" i="7"/>
  <c r="D57" i="21" s="1"/>
  <c r="G66" i="7"/>
  <c r="F57" i="21" s="1"/>
  <c r="F66" i="7"/>
  <c r="E57" i="21" s="1"/>
  <c r="D66" i="7"/>
  <c r="H66" i="7"/>
  <c r="F53" i="7"/>
  <c r="E42" i="21" s="1"/>
  <c r="H53" i="7"/>
  <c r="I53" i="7"/>
  <c r="G53" i="7"/>
  <c r="F42" i="21" s="1"/>
  <c r="E53" i="7"/>
  <c r="D42" i="21" s="1"/>
  <c r="D53" i="7"/>
  <c r="G55" i="7"/>
  <c r="F44" i="21" s="1"/>
  <c r="F55" i="7"/>
  <c r="E44" i="21" s="1"/>
  <c r="D55" i="7"/>
  <c r="H55" i="7"/>
  <c r="I55" i="7"/>
  <c r="E55" i="7"/>
  <c r="D44" i="21" s="1"/>
  <c r="F72" i="7"/>
  <c r="E61" i="21" s="1"/>
  <c r="I72" i="7"/>
  <c r="H72" i="7"/>
  <c r="D72" i="7"/>
  <c r="E72" i="7"/>
  <c r="D61" i="21" s="1"/>
  <c r="G72" i="7"/>
  <c r="F61" i="21" s="1"/>
  <c r="E64" i="7"/>
  <c r="D64" i="7"/>
  <c r="I64" i="7"/>
  <c r="H64" i="7"/>
  <c r="F64" i="7"/>
  <c r="G64" i="7"/>
  <c r="G48" i="7"/>
  <c r="F37" i="21" s="1"/>
  <c r="G68" i="7"/>
  <c r="E68" i="7"/>
  <c r="H68" i="7"/>
  <c r="F68" i="7"/>
  <c r="D68" i="7"/>
  <c r="I68" i="7"/>
  <c r="E65" i="7"/>
  <c r="D56" i="21" s="1"/>
  <c r="F65" i="7"/>
  <c r="E56" i="21" s="1"/>
  <c r="G65" i="7"/>
  <c r="F56" i="21" s="1"/>
  <c r="H65" i="7"/>
  <c r="I65" i="7"/>
  <c r="D65" i="7"/>
  <c r="H59" i="7"/>
  <c r="I59" i="7"/>
  <c r="F59" i="7"/>
  <c r="E59" i="7"/>
  <c r="G59" i="7"/>
  <c r="D59" i="7"/>
  <c r="E69" i="7"/>
  <c r="D60" i="21" s="1"/>
  <c r="I69" i="7"/>
  <c r="H69" i="7"/>
  <c r="D69" i="7"/>
  <c r="F69" i="7"/>
  <c r="E60" i="21" s="1"/>
  <c r="G69" i="7"/>
  <c r="F60" i="21" s="1"/>
  <c r="G70" i="7"/>
  <c r="F70" i="7"/>
  <c r="I70" i="7"/>
  <c r="D70" i="7"/>
  <c r="H70" i="7"/>
  <c r="E70" i="7"/>
  <c r="G57" i="7"/>
  <c r="F48" i="21" s="1"/>
  <c r="H57" i="7"/>
  <c r="I57" i="7"/>
  <c r="E57" i="7"/>
  <c r="D48" i="21" s="1"/>
  <c r="D57" i="7"/>
  <c r="F57" i="7"/>
  <c r="E48" i="21" s="1"/>
  <c r="I58" i="7"/>
  <c r="H58" i="7"/>
  <c r="F58" i="7"/>
  <c r="G58" i="7"/>
  <c r="D58" i="7"/>
  <c r="E58" i="7"/>
  <c r="H48" i="7"/>
  <c r="F50" i="7"/>
  <c r="E39" i="21" s="1"/>
  <c r="G50" i="7"/>
  <c r="F39" i="21" s="1"/>
  <c r="D50" i="7"/>
  <c r="H50" i="7"/>
  <c r="I50" i="7"/>
  <c r="E50" i="7"/>
  <c r="D39" i="21" s="1"/>
  <c r="D74" i="7"/>
  <c r="H74" i="7"/>
  <c r="I74" i="7"/>
  <c r="F74" i="7"/>
  <c r="E74" i="7"/>
  <c r="G74" i="7"/>
  <c r="F52" i="7"/>
  <c r="E41" i="21" s="1"/>
  <c r="G52" i="7"/>
  <c r="F41" i="21" s="1"/>
  <c r="D52" i="7"/>
  <c r="E52" i="7"/>
  <c r="D41" i="21" s="1"/>
  <c r="H52" i="7"/>
  <c r="I52" i="7"/>
  <c r="I48" i="7"/>
  <c r="E54" i="7"/>
  <c r="D43" i="21" s="1"/>
  <c r="G54" i="7"/>
  <c r="F43" i="21" s="1"/>
  <c r="D54" i="7"/>
  <c r="F54" i="7"/>
  <c r="E43" i="21" s="1"/>
  <c r="I54" i="7"/>
  <c r="H54" i="7"/>
  <c r="S30" i="12"/>
  <c r="H73" i="7"/>
  <c r="E73" i="7"/>
  <c r="G73" i="7"/>
  <c r="F73" i="7"/>
  <c r="I73" i="7"/>
  <c r="D73" i="7"/>
  <c r="H49" i="7"/>
  <c r="I49" i="7"/>
  <c r="D49" i="7"/>
  <c r="F49" i="7"/>
  <c r="E38" i="21" s="1"/>
  <c r="G49" i="7"/>
  <c r="F38" i="21" s="1"/>
  <c r="E49" i="7"/>
  <c r="D38" i="21" s="1"/>
  <c r="H56" i="7"/>
  <c r="D56" i="7"/>
  <c r="I56" i="7"/>
  <c r="G56" i="7"/>
  <c r="E56" i="7"/>
  <c r="F56" i="7"/>
  <c r="F61" i="7"/>
  <c r="E51" i="21" s="1"/>
  <c r="E61" i="7"/>
  <c r="D51" i="21" s="1"/>
  <c r="D61" i="7"/>
  <c r="I61" i="7"/>
  <c r="G61" i="7"/>
  <c r="F51" i="21" s="1"/>
  <c r="H61" i="7"/>
  <c r="I67" i="7"/>
  <c r="E67" i="7"/>
  <c r="H67" i="7"/>
  <c r="D67" i="7"/>
  <c r="F67" i="7"/>
  <c r="G67" i="7"/>
  <c r="Q4" i="8"/>
  <c r="D63" i="7"/>
  <c r="F63" i="7"/>
  <c r="E63" i="7"/>
  <c r="I63" i="7"/>
  <c r="G63" i="7"/>
  <c r="H63" i="7"/>
  <c r="E51" i="7"/>
  <c r="D40" i="21" s="1"/>
  <c r="H51" i="7"/>
  <c r="I51" i="7"/>
  <c r="F51" i="7"/>
  <c r="E40" i="21" s="1"/>
  <c r="D51" i="7"/>
  <c r="G51" i="7"/>
  <c r="F40" i="21" s="1"/>
  <c r="H71" i="7"/>
  <c r="E71" i="7"/>
  <c r="I71" i="7"/>
  <c r="D71" i="7"/>
  <c r="G71" i="7"/>
  <c r="F71" i="7"/>
  <c r="S34" i="12" l="1"/>
  <c r="J27" i="8"/>
  <c r="I27" i="8" s="1"/>
  <c r="S62" i="7"/>
  <c r="BA48" i="7"/>
  <c r="BC68" i="7"/>
  <c r="BC53" i="7"/>
  <c r="BC58" i="7"/>
  <c r="BD69" i="7"/>
  <c r="BD57" i="7"/>
  <c r="BC70" i="7"/>
  <c r="BC73" i="7"/>
  <c r="BD66" i="7"/>
  <c r="BC65" i="7"/>
  <c r="BD49" i="7"/>
  <c r="BD71" i="7"/>
  <c r="BC74" i="7"/>
  <c r="BC61" i="7"/>
  <c r="BC52" i="7"/>
  <c r="BD51" i="7"/>
  <c r="BD65" i="7"/>
  <c r="BD55" i="7"/>
  <c r="BD58" i="7"/>
  <c r="BD74" i="7"/>
  <c r="BD61" i="7"/>
  <c r="BC69" i="7"/>
  <c r="BC63" i="7"/>
  <c r="BD52" i="7"/>
  <c r="BC59" i="7"/>
  <c r="BC57" i="7"/>
  <c r="BC60" i="7"/>
  <c r="BC66" i="7"/>
  <c r="BC54" i="7"/>
  <c r="BC67" i="7"/>
  <c r="BC50" i="7"/>
  <c r="BD63" i="7"/>
  <c r="BC56" i="7"/>
  <c r="BC51" i="7"/>
  <c r="BC49" i="7"/>
  <c r="BC64" i="7"/>
  <c r="BD60" i="7"/>
  <c r="BC72" i="7"/>
  <c r="BD50" i="7"/>
  <c r="BD56" i="7"/>
  <c r="BC71" i="7"/>
  <c r="C37" i="21"/>
  <c r="BD68" i="7"/>
  <c r="BD53" i="7"/>
  <c r="BD59" i="7"/>
  <c r="BD64" i="7"/>
  <c r="BD70" i="7"/>
  <c r="BD73" i="7"/>
  <c r="BD72" i="7"/>
  <c r="BD67" i="7"/>
  <c r="BD54" i="7"/>
  <c r="BC55" i="7"/>
  <c r="BA63" i="7"/>
  <c r="AB51" i="21" s="1"/>
  <c r="BA67" i="7"/>
  <c r="C67" i="7" s="1"/>
  <c r="BA71" i="7"/>
  <c r="BA51" i="7"/>
  <c r="C40" i="21"/>
  <c r="BA56" i="7"/>
  <c r="BA50" i="7"/>
  <c r="C39" i="21"/>
  <c r="C44" i="21"/>
  <c r="BA55" i="7"/>
  <c r="BA70" i="7"/>
  <c r="C56" i="21"/>
  <c r="BA65" i="7"/>
  <c r="C50" i="21"/>
  <c r="BA60" i="7"/>
  <c r="BA52" i="7"/>
  <c r="C41" i="21"/>
  <c r="BA64" i="7"/>
  <c r="BA53" i="7"/>
  <c r="C42" i="21"/>
  <c r="C38" i="21"/>
  <c r="BA49" i="7"/>
  <c r="BA58" i="7"/>
  <c r="BA62" i="7"/>
  <c r="BA73" i="7"/>
  <c r="C51" i="21"/>
  <c r="BA61" i="7"/>
  <c r="S35" i="12"/>
  <c r="J32" i="8" s="1"/>
  <c r="I32" i="8" s="1"/>
  <c r="BA69" i="7"/>
  <c r="C60" i="21"/>
  <c r="BA68" i="7"/>
  <c r="BA72" i="7"/>
  <c r="C61" i="21"/>
  <c r="BA66" i="7"/>
  <c r="C57" i="21"/>
  <c r="BA74" i="7"/>
  <c r="C48" i="21"/>
  <c r="BA57" i="7"/>
  <c r="BA54" i="7"/>
  <c r="C43" i="21"/>
  <c r="BA59" i="7"/>
  <c r="J31" i="8" l="1"/>
  <c r="I31" i="8" s="1"/>
  <c r="R129" i="22" a="1"/>
  <c r="R129" i="22" s="1"/>
  <c r="AA42" i="21"/>
  <c r="R378" i="22" a="1"/>
  <c r="R378" i="22" s="1"/>
  <c r="AA55" i="21"/>
  <c r="R450" i="22" a="1"/>
  <c r="R450" i="22" s="1"/>
  <c r="AA60" i="21"/>
  <c r="R468" i="22" a="1"/>
  <c r="R468" i="22" s="1"/>
  <c r="AA61" i="21"/>
  <c r="R422" i="22" a="1"/>
  <c r="R422" i="22" s="1"/>
  <c r="AA58" i="21"/>
  <c r="R334" i="22" a="1"/>
  <c r="R334" i="22" s="1"/>
  <c r="AA52" i="21"/>
  <c r="R235" i="22" a="1"/>
  <c r="R235" i="22" s="1"/>
  <c r="AA47" i="21"/>
  <c r="R109" i="22" a="1"/>
  <c r="R109" i="22" s="1"/>
  <c r="AA41" i="21"/>
  <c r="R397" i="22" a="1"/>
  <c r="R397" i="22" s="1"/>
  <c r="AA56" i="21"/>
  <c r="R175" i="22" a="1"/>
  <c r="R175" i="22" s="1"/>
  <c r="AA44" i="21"/>
  <c r="R51" i="22" a="1"/>
  <c r="R51" i="22" s="1"/>
  <c r="AA38" i="21"/>
  <c r="R255" i="22" a="1"/>
  <c r="R255" i="22" s="1"/>
  <c r="AA48" i="21"/>
  <c r="R315" i="22" a="1"/>
  <c r="R315" i="22" s="1"/>
  <c r="AA51" i="21"/>
  <c r="R296" i="22" a="1"/>
  <c r="R296" i="22" s="1"/>
  <c r="AA50" i="21"/>
  <c r="R93" i="22" a="1"/>
  <c r="R93" i="22" s="1"/>
  <c r="AA40" i="21"/>
  <c r="R274" i="22" a="1"/>
  <c r="R274" i="22" s="1"/>
  <c r="AA49" i="21"/>
  <c r="R484" i="22" a="1"/>
  <c r="R484" i="22" s="1"/>
  <c r="AA62" i="21"/>
  <c r="R220" i="22" a="1"/>
  <c r="R220" i="22" s="1"/>
  <c r="AA46" i="21"/>
  <c r="R157" i="22" a="1"/>
  <c r="R157" i="22" s="1"/>
  <c r="AA43" i="21"/>
  <c r="R350" i="22" a="1"/>
  <c r="R350" i="22" s="1"/>
  <c r="AA53" i="21"/>
  <c r="R78" i="22" a="1"/>
  <c r="R78" i="22" s="1"/>
  <c r="AA39" i="21"/>
  <c r="R436" i="22" a="1"/>
  <c r="R436" i="22" s="1"/>
  <c r="AA59" i="21"/>
  <c r="R24" i="22" a="1"/>
  <c r="R24" i="22" s="1"/>
  <c r="AA37" i="21"/>
  <c r="R366" i="22" a="1"/>
  <c r="R366" i="22" s="1"/>
  <c r="AA54" i="21"/>
  <c r="R196" i="22" a="1"/>
  <c r="R196" i="22" s="1"/>
  <c r="AA45" i="21"/>
  <c r="R408" i="22" a="1"/>
  <c r="R408" i="22" s="1"/>
  <c r="AA57" i="21"/>
  <c r="R9" i="22" a="1"/>
  <c r="R9" i="22" s="1"/>
  <c r="AA36" i="21"/>
  <c r="S55" i="7"/>
  <c r="AA54" i="7"/>
  <c r="AA67" i="7"/>
  <c r="AA72" i="7"/>
  <c r="AA73" i="7"/>
  <c r="AA70" i="7"/>
  <c r="AA64" i="7"/>
  <c r="AA59" i="7"/>
  <c r="AA53" i="7"/>
  <c r="AA68" i="7"/>
  <c r="S71" i="7"/>
  <c r="AA56" i="7"/>
  <c r="AA50" i="7"/>
  <c r="S72" i="7"/>
  <c r="AA60" i="7"/>
  <c r="S64" i="7"/>
  <c r="S49" i="7"/>
  <c r="S51" i="7"/>
  <c r="S56" i="7"/>
  <c r="AA63" i="7"/>
  <c r="S50" i="7"/>
  <c r="S67" i="7"/>
  <c r="AA62" i="7"/>
  <c r="S54" i="7"/>
  <c r="S66" i="7"/>
  <c r="S60" i="7"/>
  <c r="S57" i="7"/>
  <c r="S59" i="7"/>
  <c r="AA52" i="7"/>
  <c r="S63" i="7"/>
  <c r="S69" i="7"/>
  <c r="AA61" i="7"/>
  <c r="AA74" i="7"/>
  <c r="AA58" i="7"/>
  <c r="AA55" i="7"/>
  <c r="AA65" i="7"/>
  <c r="AA51" i="7"/>
  <c r="S52" i="7"/>
  <c r="S61" i="7"/>
  <c r="S74" i="7"/>
  <c r="AA49" i="7"/>
  <c r="S65" i="7"/>
  <c r="AA69" i="7"/>
  <c r="S58" i="7"/>
  <c r="S53" i="7"/>
  <c r="S68" i="7"/>
  <c r="AA48" i="7"/>
  <c r="AA71" i="7"/>
  <c r="AA66" i="7"/>
  <c r="AA57" i="7"/>
  <c r="S70" i="7"/>
  <c r="S73" i="7"/>
  <c r="AB36" i="21"/>
  <c r="C48" i="7"/>
  <c r="AB55" i="21"/>
  <c r="C63" i="7"/>
  <c r="AB52" i="21"/>
  <c r="C64" i="7"/>
  <c r="AB44" i="21"/>
  <c r="C56" i="7"/>
  <c r="AB45" i="21"/>
  <c r="C57" i="7"/>
  <c r="B48" i="21" s="1"/>
  <c r="C52" i="7"/>
  <c r="B41" i="21" s="1"/>
  <c r="AB40" i="21"/>
  <c r="C58" i="7"/>
  <c r="AB46" i="21"/>
  <c r="C74" i="7"/>
  <c r="AB62" i="21"/>
  <c r="AB49" i="21"/>
  <c r="C61" i="7"/>
  <c r="B51" i="21" s="1"/>
  <c r="C50" i="7"/>
  <c r="B39" i="21" s="1"/>
  <c r="AB38" i="21"/>
  <c r="S40" i="12"/>
  <c r="C73" i="7"/>
  <c r="AB61" i="21"/>
  <c r="AB54" i="21"/>
  <c r="C66" i="7"/>
  <c r="B57" i="21" s="1"/>
  <c r="C62" i="7"/>
  <c r="AB50" i="21"/>
  <c r="C60" i="7"/>
  <c r="B50" i="21" s="1"/>
  <c r="AB48" i="21"/>
  <c r="C51" i="7"/>
  <c r="B40" i="21" s="1"/>
  <c r="AB39" i="21"/>
  <c r="C49" i="7"/>
  <c r="B38" i="21" s="1"/>
  <c r="AB37" i="21"/>
  <c r="AB60" i="21"/>
  <c r="C72" i="7"/>
  <c r="B61" i="21" s="1"/>
  <c r="C68" i="7"/>
  <c r="AB56" i="21"/>
  <c r="AB53" i="21"/>
  <c r="C65" i="7"/>
  <c r="B56" i="21" s="1"/>
  <c r="C59" i="7"/>
  <c r="AB47" i="21"/>
  <c r="C55" i="7"/>
  <c r="B44" i="21" s="1"/>
  <c r="AB43" i="21"/>
  <c r="AB42" i="21"/>
  <c r="C54" i="7"/>
  <c r="B43" i="21" s="1"/>
  <c r="AB57" i="21"/>
  <c r="C69" i="7"/>
  <c r="B60" i="21" s="1"/>
  <c r="AB41" i="21"/>
  <c r="C53" i="7"/>
  <c r="B42" i="21" s="1"/>
  <c r="AB58" i="21"/>
  <c r="C70" i="7"/>
  <c r="C71" i="7"/>
  <c r="AB59" i="21"/>
  <c r="J37" i="8" l="1"/>
  <c r="I37" i="8" s="1"/>
  <c r="T36" i="7"/>
  <c r="AB36" i="7"/>
  <c r="D36" i="7"/>
  <c r="T38" i="7"/>
  <c r="U37" i="7"/>
  <c r="AB38" i="7"/>
  <c r="AC36" i="7"/>
  <c r="U38" i="7"/>
  <c r="U36" i="7"/>
  <c r="AC37" i="7"/>
  <c r="T37" i="7"/>
  <c r="AB37" i="7"/>
  <c r="AC38" i="7"/>
  <c r="B37" i="21"/>
  <c r="E36" i="7"/>
  <c r="E37" i="7"/>
  <c r="D37" i="7"/>
  <c r="E38" i="7"/>
  <c r="D38" i="7"/>
  <c r="S43" i="12"/>
  <c r="J40" i="8" s="1"/>
  <c r="I40" i="8" s="1"/>
  <c r="AQ40" i="7" l="1"/>
  <c r="AY42" i="7"/>
  <c r="AU40" i="7"/>
  <c r="AQ36" i="7"/>
  <c r="N23" i="21" s="1"/>
  <c r="AU42" i="7"/>
  <c r="AY40" i="7"/>
  <c r="AQ42" i="7"/>
  <c r="AQ41" i="7"/>
  <c r="AU41" i="7"/>
  <c r="AY36" i="7"/>
  <c r="AY37" i="7" s="1"/>
  <c r="V24" i="21" s="1"/>
  <c r="S45" i="12"/>
  <c r="AU36" i="7"/>
  <c r="AQ43" i="7" l="1"/>
  <c r="N33" i="21" s="1"/>
  <c r="N32" i="21"/>
  <c r="AU43" i="7"/>
  <c r="R33" i="21" s="1"/>
  <c r="R32" i="21"/>
  <c r="AY43" i="7"/>
  <c r="V33" i="21" s="1"/>
  <c r="V32" i="21"/>
  <c r="S46" i="12"/>
  <c r="J43" i="8" s="1"/>
  <c r="I43" i="8" s="1"/>
  <c r="J42" i="8"/>
  <c r="I42" i="8" s="1"/>
  <c r="AY41" i="7"/>
  <c r="V23" i="21"/>
  <c r="S52" i="12"/>
  <c r="J49" i="8" s="1"/>
  <c r="I49" i="8" s="1"/>
  <c r="AU37" i="7"/>
  <c r="R24" i="21" s="1"/>
  <c r="R23" i="21"/>
  <c r="AQ37" i="7"/>
  <c r="N24" i="21" s="1"/>
  <c r="P4" i="21" s="1"/>
  <c r="V4" i="21"/>
  <c r="W4" i="21"/>
  <c r="X4" i="21"/>
  <c r="N4" i="21" l="1"/>
  <c r="O4" i="21"/>
  <c r="S56" i="12"/>
  <c r="S4" i="21"/>
  <c r="T4" i="21"/>
  <c r="R4" i="21"/>
  <c r="S61" i="12" l="1"/>
  <c r="J53" i="8"/>
  <c r="I53" i="8" s="1"/>
  <c r="S65" i="12" l="1"/>
  <c r="J58" i="8"/>
  <c r="I58" i="8" s="1"/>
  <c r="S97" i="12" l="1"/>
  <c r="J94" i="8" s="1"/>
  <c r="I94" i="8" s="1"/>
  <c r="J62" i="8"/>
  <c r="I62" i="8" s="1"/>
  <c r="S105" i="12" l="1"/>
  <c r="J102" i="8" s="1"/>
  <c r="I102" i="8" s="1"/>
  <c r="S106" i="12"/>
  <c r="S101" i="12"/>
  <c r="J98" i="8" s="1"/>
  <c r="I98" i="8" s="1"/>
  <c r="S112" i="12"/>
  <c r="J103" i="8"/>
  <c r="I103" i="8" s="1"/>
  <c r="S118" i="12" l="1"/>
  <c r="J109" i="8"/>
  <c r="I109" i="8" s="1"/>
  <c r="S122" i="12" l="1"/>
  <c r="J115" i="8"/>
  <c r="I115" i="8" s="1"/>
  <c r="S145" i="12" l="1"/>
  <c r="J119" i="8"/>
  <c r="I119" i="8" s="1"/>
  <c r="S152" i="12" l="1"/>
  <c r="J142" i="8"/>
  <c r="I142" i="8" s="1"/>
  <c r="S161" i="12" l="1"/>
  <c r="J149" i="8"/>
  <c r="I149" i="8" s="1"/>
  <c r="S186" i="12" l="1"/>
  <c r="J158" i="8"/>
  <c r="I158" i="8" s="1"/>
  <c r="S191" i="12" l="1"/>
  <c r="J183" i="8"/>
  <c r="I183" i="8" s="1"/>
  <c r="S192" i="12" l="1"/>
  <c r="J188" i="8"/>
  <c r="I188" i="8" s="1"/>
  <c r="S193" i="12" l="1"/>
  <c r="J189" i="8"/>
  <c r="I189" i="8" s="1"/>
  <c r="S198" i="12" l="1"/>
  <c r="J190" i="8"/>
  <c r="I190" i="8" s="1"/>
  <c r="S200" i="12" l="1"/>
  <c r="J195" i="8"/>
  <c r="I195" i="8" s="1"/>
  <c r="S203" i="12" l="1"/>
  <c r="J197" i="8"/>
  <c r="I197" i="8" s="1"/>
  <c r="S204" i="12" l="1"/>
  <c r="J200" i="8"/>
  <c r="I200" i="8" s="1"/>
  <c r="S205" i="12" l="1"/>
  <c r="J201" i="8"/>
  <c r="I201" i="8" s="1"/>
  <c r="S206" i="12" l="1"/>
  <c r="S211" i="12" s="1"/>
  <c r="J208" i="8" s="1"/>
  <c r="I208" i="8" s="1"/>
  <c r="J202" i="8"/>
  <c r="I202" i="8" s="1"/>
  <c r="S212" i="12" l="1"/>
  <c r="S214" i="12" s="1"/>
  <c r="J211" i="8" s="1"/>
  <c r="I211" i="8" s="1"/>
  <c r="J203" i="8"/>
  <c r="I203" i="8" s="1"/>
  <c r="S232" i="12" l="1"/>
  <c r="J209" i="8"/>
  <c r="I209" i="8" s="1"/>
  <c r="S243" i="12" l="1"/>
  <c r="J229" i="8"/>
  <c r="I229" i="8" s="1"/>
  <c r="S258" i="12" l="1"/>
  <c r="J240" i="8"/>
  <c r="I240" i="8" s="1"/>
  <c r="S260" i="12" l="1"/>
  <c r="J255" i="8"/>
  <c r="I255" i="8" s="1"/>
  <c r="S266" i="12" l="1"/>
  <c r="J257" i="8"/>
  <c r="I257" i="8" s="1"/>
  <c r="S270" i="12" l="1"/>
  <c r="S275" i="12" s="1"/>
  <c r="J272" i="8" s="1"/>
  <c r="I272" i="8" s="1"/>
  <c r="J263" i="8"/>
  <c r="I263" i="8" s="1"/>
  <c r="S334" i="12" l="1"/>
  <c r="J267" i="8"/>
  <c r="I267" i="8" s="1"/>
  <c r="S335" i="12" l="1"/>
  <c r="J331" i="8"/>
  <c r="I331" i="8" s="1"/>
  <c r="S336" i="12" l="1"/>
  <c r="J332" i="8"/>
  <c r="I332" i="8" s="1"/>
  <c r="S337" i="12" l="1"/>
  <c r="J333" i="8"/>
  <c r="I333" i="8" s="1"/>
  <c r="S338" i="12" l="1"/>
  <c r="J335" i="8" s="1"/>
  <c r="I335" i="8" s="1"/>
  <c r="J334" i="8"/>
  <c r="I334" i="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<sst xmlns="http://schemas.openxmlformats.org/spreadsheetml/2006/main" count="8551" uniqueCount="1085">
  <si>
    <t>The Social Responsibility Assessment (SRA) Tool for the Seafood Sector</t>
  </si>
  <si>
    <t>Assessment Reporting Template</t>
  </si>
  <si>
    <t>This template is designed to be used during an assessment to capture evidence, evaluate risk, and plan for improvement according to the results.</t>
  </si>
  <si>
    <t>The following outlines the process of how to use this tool to complete an assessment.</t>
  </si>
  <si>
    <t>1
Fill out the ‘Assessment Information tab’ prior to the assessment</t>
  </si>
  <si>
    <t>2
During the assessment, use the ‘Principle #’ tabs to capture evidence and findings</t>
  </si>
  <si>
    <t>4
Develop your improvement plan to reduce identified risks on the ‘Improvement Plan’ tab</t>
  </si>
  <si>
    <t>This tool has four main components:</t>
  </si>
  <si>
    <t>Capture assessment information, including key characteristics of a Unit of Assessment (UoA)</t>
  </si>
  <si>
    <t>Relevant tab(s):</t>
  </si>
  <si>
    <t>Assessment Information</t>
  </si>
  <si>
    <r>
      <rPr>
        <sz val="11"/>
        <color theme="5"/>
        <rFont val="Arial"/>
        <family val="2"/>
      </rPr>
      <t xml:space="preserve"> +</t>
    </r>
    <r>
      <rPr>
        <sz val="11"/>
        <color theme="1"/>
        <rFont val="Arial"/>
        <family val="2"/>
      </rPr>
      <t xml:space="preserve"> This sheet is to be filled out </t>
    </r>
    <r>
      <rPr>
        <u/>
        <sz val="11"/>
        <color theme="1"/>
        <rFont val="Arial"/>
        <family val="2"/>
      </rPr>
      <t>before</t>
    </r>
    <r>
      <rPr>
        <sz val="11"/>
        <color theme="1"/>
        <rFont val="Arial"/>
        <family val="2"/>
      </rPr>
      <t xml:space="preserve"> commencing an assessment. This tab must be filled out to ensure the final report is complete</t>
    </r>
  </si>
  <si>
    <r>
      <t xml:space="preserve"> </t>
    </r>
    <r>
      <rPr>
        <sz val="11"/>
        <color theme="5"/>
        <rFont val="Arial"/>
        <family val="2"/>
      </rPr>
      <t>+</t>
    </r>
    <r>
      <rPr>
        <sz val="11"/>
        <color theme="1"/>
        <rFont val="Arial"/>
        <family val="2"/>
      </rPr>
      <t xml:space="preserve"> This sheet will capture information about the assessment, the Unit of Assessment, and production (fishery, aquaculture, or processing)</t>
    </r>
  </si>
  <si>
    <r>
      <rPr>
        <sz val="11"/>
        <color theme="5"/>
        <rFont val="Arial"/>
        <family val="2"/>
      </rPr>
      <t xml:space="preserve"> +</t>
    </r>
    <r>
      <rPr>
        <sz val="11"/>
        <color theme="1"/>
        <rFont val="Arial"/>
        <family val="2"/>
      </rPr>
      <t xml:space="preserve"> At the bottom of this page there is a space to enter references that were used either to fill out the Assessment Information or references used as evidence during the assessment. </t>
    </r>
  </si>
  <si>
    <t>Principle 1</t>
  </si>
  <si>
    <t>Principle 2</t>
  </si>
  <si>
    <t>Principle 3</t>
  </si>
  <si>
    <t>Y</t>
  </si>
  <si>
    <t>N</t>
  </si>
  <si>
    <t>NA</t>
  </si>
  <si>
    <t>: (Not Applicable) Indicates requirements that are not applicable based on UoA scope &gt; review the SRA to determine which requirements are applicable to whom.</t>
  </si>
  <si>
    <t>Not Assessed</t>
  </si>
  <si>
    <t xml:space="preserve">*Note that because results are determined at the indicator level, all of the PISGs within an indicator would "Not Assessed" if this is the case. </t>
  </si>
  <si>
    <t>Each finding must be supported by evidence. The Principle # tabs have space to input the type of evidence and describe the evidence and findings for each PISG.</t>
  </si>
  <si>
    <r>
      <rPr>
        <sz val="11"/>
        <color theme="5"/>
        <rFont val="Arial"/>
        <family val="2"/>
      </rPr>
      <t xml:space="preserve"> +</t>
    </r>
    <r>
      <rPr>
        <sz val="11"/>
        <color theme="1"/>
        <rFont val="Arial"/>
        <family val="2"/>
      </rPr>
      <t xml:space="preserve"> A combination may also be used - please specify which combination in the evidence/findings space. </t>
    </r>
  </si>
  <si>
    <r>
      <t xml:space="preserve"> </t>
    </r>
    <r>
      <rPr>
        <sz val="11"/>
        <color theme="5"/>
        <rFont val="Arial"/>
        <family val="2"/>
      </rPr>
      <t>+</t>
    </r>
    <r>
      <rPr>
        <sz val="11"/>
        <color theme="1"/>
        <rFont val="Arial"/>
        <family val="2"/>
      </rPr>
      <t xml:space="preserve"> This space should be concise (1-2 sentences) and should </t>
    </r>
    <r>
      <rPr>
        <u/>
        <sz val="11"/>
        <color theme="1"/>
        <rFont val="Arial"/>
        <family val="2"/>
      </rPr>
      <t>not</t>
    </r>
    <r>
      <rPr>
        <sz val="11"/>
        <color theme="1"/>
        <rFont val="Arial"/>
        <family val="2"/>
      </rPr>
      <t xml:space="preserve"> contain any sensitive information. This is a summary of the data collected and the general findings that can explain the resulting risk level for the associated indicator.</t>
    </r>
  </si>
  <si>
    <t xml:space="preserve">Ex. (Indicator 1.1.2a) The UoA has a policy to prohibit the use for forced labor, however fishers have not received training on this policy, resulting in medium risk. </t>
  </si>
  <si>
    <t>Capture results and build a final report</t>
  </si>
  <si>
    <t>Final Report</t>
  </si>
  <si>
    <t>On the 'Final Report' tab, there are two buttons that can be used to export findings into PDF reports:</t>
  </si>
  <si>
    <r>
      <rPr>
        <b/>
        <sz val="11"/>
        <color theme="1"/>
        <rFont val="Arial"/>
        <family val="2"/>
      </rPr>
      <t>Executive Summary:</t>
    </r>
    <r>
      <rPr>
        <sz val="11"/>
        <color theme="1"/>
        <rFont val="Arial"/>
        <family val="2"/>
      </rPr>
      <t xml:space="preserve"> includes The Unit of Assessment information and summary, assessment information, including the assessor information and sampling methodology,</t>
    </r>
  </si>
  <si>
    <t>and Principle and Indicator level results (5 pages).</t>
  </si>
  <si>
    <t xml:space="preserve">specific finding descriptions, but does include the "Justification" field. </t>
  </si>
  <si>
    <t>Note that for Fishery Improvement Projects (FIPs), "Full Reports" generated from this tool are accepted by FisheryProgress to meet social policy requirements.</t>
  </si>
  <si>
    <t>Develop an improvement plan to reduce risks</t>
  </si>
  <si>
    <t>Improvement Plan</t>
  </si>
  <si>
    <t xml:space="preserve">Please fill out all the information in the boxes in </t>
  </si>
  <si>
    <t>BLUE</t>
  </si>
  <si>
    <t xml:space="preserve">Do not fill boxes that are </t>
  </si>
  <si>
    <t>GREYED OUT</t>
  </si>
  <si>
    <r>
      <t xml:space="preserve">Where multiple items apply to a field, separate entries with a </t>
    </r>
    <r>
      <rPr>
        <b/>
        <sz val="10"/>
        <color theme="1"/>
        <rFont val="Arial"/>
        <family val="2"/>
      </rPr>
      <t>comma</t>
    </r>
    <r>
      <rPr>
        <sz val="10"/>
        <color theme="1"/>
        <rFont val="Arial"/>
        <family val="2"/>
      </rPr>
      <t xml:space="preserve"> (,).</t>
    </r>
  </si>
  <si>
    <t>Assessor Information</t>
  </si>
  <si>
    <t>Name of Lead Assessor:</t>
  </si>
  <si>
    <t>Lead Assessor Job Title:</t>
  </si>
  <si>
    <t>Other Assessor(s) on Assessment Team:</t>
  </si>
  <si>
    <t>Assessor Organization:</t>
  </si>
  <si>
    <t>Lead Assessor Email:</t>
  </si>
  <si>
    <t>Lead Assessor Phone:</t>
  </si>
  <si>
    <r>
      <t xml:space="preserve">Description of assessor(s) qualifications / accreditations:
</t>
    </r>
    <r>
      <rPr>
        <i/>
        <sz val="10"/>
        <color theme="1"/>
        <rFont val="Arial"/>
        <family val="2"/>
      </rPr>
      <t>For each experience area, describe who on the assessment team is qualified and what qualifications/accreditations they hold. Additional documentation can be provided along with the report to demonstrate qualifications.</t>
    </r>
  </si>
  <si>
    <t>Social assessment/auditing experience:</t>
  </si>
  <si>
    <t>Fishery / Aquaculture experience:</t>
  </si>
  <si>
    <t>Language proficiency:</t>
  </si>
  <si>
    <t>Assessment Start Date (mm/dd/yyyy):</t>
  </si>
  <si>
    <t xml:space="preserve">Assessment End Date (mm/dd/yyyy): </t>
  </si>
  <si>
    <t>Assessment Duration (days):</t>
  </si>
  <si>
    <t>Notification:</t>
  </si>
  <si>
    <t>Assessment Purpose:</t>
  </si>
  <si>
    <r>
      <t xml:space="preserve">Assessment Summary
</t>
    </r>
    <r>
      <rPr>
        <i/>
        <sz val="9"/>
        <color theme="0"/>
        <rFont val="Arial"/>
        <family val="2"/>
      </rPr>
      <t>In the space provided, summarize the assessment such as contextual information about the UoA, assessment financing or partnerships, stakeholder engagement, relevant history, main target markets (import vs. export), and any other relevant information you wish to convey about the assessment.</t>
    </r>
  </si>
  <si>
    <t>Assessment Methodology</t>
  </si>
  <si>
    <t>Sampling method:</t>
  </si>
  <si>
    <t>E.g. ELEVATE Assurance Guidance, non-probability sampling, ASC sampling, etc.</t>
  </si>
  <si>
    <t>Sampling method source:</t>
  </si>
  <si>
    <t>Provide a link if relevant or cite a specific source here.</t>
  </si>
  <si>
    <t>Total number of interviews:</t>
  </si>
  <si>
    <t>Total number of vessels inspected:</t>
  </si>
  <si>
    <t>Primary data collection methods (add Y or N next to those that were used):</t>
  </si>
  <si>
    <t>Key Informant Interviews:</t>
  </si>
  <si>
    <t>Focus Group Interviews:</t>
  </si>
  <si>
    <t>Surveys:</t>
  </si>
  <si>
    <t>Record Review:</t>
  </si>
  <si>
    <t>Site Observation:</t>
  </si>
  <si>
    <t>Other:</t>
  </si>
  <si>
    <t>Specify any other primary data collection methods in the space provided:</t>
  </si>
  <si>
    <t>Unit of Assessment General Information</t>
  </si>
  <si>
    <r>
      <t xml:space="preserve">UoA Description &amp; Additional Information:
</t>
    </r>
    <r>
      <rPr>
        <i/>
        <sz val="10"/>
        <color theme="1"/>
        <rFont val="Arial"/>
        <family val="2"/>
      </rPr>
      <t>Such as unique fishery elements, notes on fishery management or co-management, stakeholders, etc.</t>
    </r>
  </si>
  <si>
    <t>UoA Management (name of organization):</t>
  </si>
  <si>
    <t>Organization Type:</t>
  </si>
  <si>
    <t>Contact Name:</t>
  </si>
  <si>
    <t>Contact Title:</t>
  </si>
  <si>
    <t>Contact Email:</t>
  </si>
  <si>
    <t>Contact Phone:</t>
  </si>
  <si>
    <t>Fishery Improvement Project (FIP)? (Yes/No)</t>
  </si>
  <si>
    <t>FIP Name (insert "NA" when not applicable):</t>
  </si>
  <si>
    <t>FIP ID (insert "NA" when not applicable):</t>
  </si>
  <si>
    <t>Certifications or Standards:</t>
  </si>
  <si>
    <t>Marine Stewardship Council:</t>
  </si>
  <si>
    <t>Fair Trade USA Capture Fisheries Standard:</t>
  </si>
  <si>
    <t>Responsible Fishing Vessel Standard:</t>
  </si>
  <si>
    <t>AENOR Atun de Pesca:</t>
  </si>
  <si>
    <t>Seafood Task Force:</t>
  </si>
  <si>
    <t>Thai Union:</t>
  </si>
  <si>
    <t>Aquaculture Stewardship Council:</t>
  </si>
  <si>
    <t>Best Aquaculture Practices (BAP):</t>
  </si>
  <si>
    <t>Other Certifications or Standards (please specify):</t>
  </si>
  <si>
    <t>Site Information</t>
  </si>
  <si>
    <t>Type(s) of sites included in UoA scope:</t>
  </si>
  <si>
    <t>Wild-capture Fishing</t>
  </si>
  <si>
    <t>Production Information:</t>
  </si>
  <si>
    <r>
      <t xml:space="preserve">Description of the fishery:
</t>
    </r>
    <r>
      <rPr>
        <i/>
        <sz val="10"/>
        <color theme="1"/>
        <rFont val="Arial"/>
        <family val="2"/>
      </rPr>
      <t>Include contextual information that is not captured in the fields below.</t>
    </r>
  </si>
  <si>
    <t>Main targeted species (please list all in the space provided, separated by a comma):</t>
  </si>
  <si>
    <t>Gear type(s):</t>
  </si>
  <si>
    <t>Number of Vessels:</t>
  </si>
  <si>
    <t>Note that if fishers fish from shore, please mark as "NA" and list number of fishers in the 'Fisher Information' section below</t>
  </si>
  <si>
    <t>FAO Major Fishing Area(s):</t>
  </si>
  <si>
    <t>Exclusive Economic Zone(s):</t>
  </si>
  <si>
    <t>Flag State(s) of Vessels:</t>
  </si>
  <si>
    <t>Regional Fisheries Management Organization (when applicable):</t>
  </si>
  <si>
    <t>High Seas Name (when applicable):</t>
  </si>
  <si>
    <t>Estimated total landings in previous year (metric tons):</t>
  </si>
  <si>
    <t>Average length of time at sea (days):</t>
  </si>
  <si>
    <t>Any relevant additional information:</t>
  </si>
  <si>
    <t>Please note here if there are no vessels and fishers fish from shore.</t>
  </si>
  <si>
    <t>Landing Sites:</t>
  </si>
  <si>
    <t>Landing site(s) name:</t>
  </si>
  <si>
    <t>Landing site(s) GPS coordinates:</t>
  </si>
  <si>
    <t>Landing site(s) Address:</t>
  </si>
  <si>
    <t>City:</t>
  </si>
  <si>
    <t>Province/Region:</t>
  </si>
  <si>
    <t>Country:</t>
  </si>
  <si>
    <t>Worker/Fisher Information:</t>
  </si>
  <si>
    <t>Number of permanent workers/fishers:</t>
  </si>
  <si>
    <t>Male:</t>
  </si>
  <si>
    <t>Female:</t>
  </si>
  <si>
    <t>Number of seasonal workers/fishers:</t>
  </si>
  <si>
    <t>Are there any migrant workers/fishers?
(either domestic or foreign)</t>
  </si>
  <si>
    <t>If yes, please state here country of origin, numbers of individuals and nationalities or ethnicity, along with the languages spoken:</t>
  </si>
  <si>
    <t>Country of Origin</t>
  </si>
  <si>
    <t>Nationality and/or Ethnicity</t>
  </si>
  <si>
    <t>Language Spoken</t>
  </si>
  <si>
    <t>Number of individuals</t>
  </si>
  <si>
    <t>% against total</t>
  </si>
  <si>
    <t>Aquaculture</t>
  </si>
  <si>
    <r>
      <t xml:space="preserve">Description of aquaculture production:
</t>
    </r>
    <r>
      <rPr>
        <i/>
        <sz val="10"/>
        <color theme="1"/>
        <rFont val="Arial"/>
        <family val="2"/>
      </rPr>
      <t>Include any contextual information that is not captured in the fields below.</t>
    </r>
  </si>
  <si>
    <t>Site Name:</t>
  </si>
  <si>
    <t>GPS Coordinates:</t>
  </si>
  <si>
    <t>Address:</t>
  </si>
  <si>
    <t>Species (please list all):</t>
  </si>
  <si>
    <t>Production area (ha):</t>
  </si>
  <si>
    <t>Production volume (metric tons):</t>
  </si>
  <si>
    <t>Production type (RAS, pond, etc.):</t>
  </si>
  <si>
    <t>Worker/farmer Information:</t>
  </si>
  <si>
    <t>Number of permanent workers/farmers:</t>
  </si>
  <si>
    <t>Number of seasonal workers/farmers:</t>
  </si>
  <si>
    <t>Are there any migrant workers/farmers? (either domestic or foreign):</t>
  </si>
  <si>
    <t>Country</t>
  </si>
  <si>
    <t>Processing Sites</t>
  </si>
  <si>
    <t>General Information</t>
  </si>
  <si>
    <r>
      <t xml:space="preserve">Description of processing production:
</t>
    </r>
    <r>
      <rPr>
        <i/>
        <sz val="10"/>
        <color theme="1"/>
        <rFont val="Arial"/>
        <family val="2"/>
      </rPr>
      <t>Include any contextual information about processing that is not captured in the fields below.</t>
    </r>
  </si>
  <si>
    <t>Total site size:</t>
  </si>
  <si>
    <t>Number of buildings on site:</t>
  </si>
  <si>
    <t>Worker Information:</t>
  </si>
  <si>
    <t>Number of permanent workers:</t>
  </si>
  <si>
    <t>Number of seasonal workers:</t>
  </si>
  <si>
    <t>Are there any migrant workers? (either domestic or foreign):</t>
  </si>
  <si>
    <t>If yes, please state here numbers workers and nationalities or ethnicity, along with the languages spoken:</t>
  </si>
  <si>
    <t>Number of workers</t>
  </si>
  <si>
    <t>Assessment References:</t>
  </si>
  <si>
    <t>[1]</t>
  </si>
  <si>
    <t>[2]</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</si>
  <si>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</si>
  <si>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</si>
  <si>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</si>
  <si>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</si>
  <si>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</si>
  <si>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</si>
  <si>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</si>
  <si>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</si>
  <si>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</si>
  <si>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</si>
  <si>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</si>
  <si>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</si>
  <si>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</si>
  <si>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</si>
  <si>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</si>
  <si>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</si>
  <si>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</si>
  <si>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</si>
  <si>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</si>
  <si>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</si>
  <si>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</si>
  <si>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</si>
  <si>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</si>
  <si>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</si>
  <si>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</si>
  <si>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</si>
  <si>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</si>
  <si>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</si>
  <si>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</si>
  <si>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</si>
  <si>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</si>
  <si>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</si>
  <si>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</si>
  <si>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</si>
  <si>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</si>
  <si>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</si>
  <si>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</si>
  <si>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</si>
  <si>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</si>
  <si>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</si>
  <si>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</si>
  <si>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</si>
  <si>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</si>
  <si>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</si>
  <si>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</si>
  <si>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</si>
  <si>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</si>
  <si>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Indicator</t>
  </si>
  <si>
    <t>#</t>
  </si>
  <si>
    <t>Risk Level</t>
  </si>
  <si>
    <t>Final Reulst</t>
  </si>
  <si>
    <t>Ns</t>
  </si>
  <si>
    <t>Ys</t>
  </si>
  <si>
    <t>1.1.1: Abuse and harassment</t>
  </si>
  <si>
    <t>SRA1.1.1 D.1</t>
  </si>
  <si>
    <t>Medium</t>
  </si>
  <si>
    <t>1.1.2: Forced labor</t>
  </si>
  <si>
    <t>SRA1.1.1 D.2</t>
  </si>
  <si>
    <t>1.1.3: Human trafficking and fair recruitment in the workplace</t>
  </si>
  <si>
    <t>SRA1.1.1 D.3</t>
  </si>
  <si>
    <t>1.1.4: Debt bondage in small-scale fisheries and smallholder farms</t>
  </si>
  <si>
    <t>SRA1.1.1 D.4</t>
  </si>
  <si>
    <t>1.1.5: Child labor</t>
  </si>
  <si>
    <t>SRA1.1.1 D.5</t>
  </si>
  <si>
    <t>1.1.6: Freedom of association and collective bargaining</t>
  </si>
  <si>
    <t>SRA1.1.1 D.6</t>
  </si>
  <si>
    <t>Low</t>
  </si>
  <si>
    <t>1.1.7: Earnings and benefits</t>
  </si>
  <si>
    <t>SRA1.1.1 D.7</t>
  </si>
  <si>
    <t>1.1.8: Adequate rest</t>
  </si>
  <si>
    <t>SRA1.1.2 D.1</t>
  </si>
  <si>
    <t>1.1.9: Access to basic services for worker housing and liveaboard vessels</t>
  </si>
  <si>
    <t>SRA1.1.2 D.2</t>
  </si>
  <si>
    <t>1.1.10: Occupational safety</t>
  </si>
  <si>
    <t>SRA1.1.2 D.3</t>
  </si>
  <si>
    <t>1.1.11: Medical response</t>
  </si>
  <si>
    <t>SRA1.1.2 D4</t>
  </si>
  <si>
    <t>1.1.12: Observer rights</t>
  </si>
  <si>
    <t>SRA1.1.2 D.5</t>
  </si>
  <si>
    <t>1.2.1: Corporate responsibility and transparency</t>
  </si>
  <si>
    <t>SRA1.1.2 D.6</t>
  </si>
  <si>
    <t>1.2.2: Economic flexibility and autonomy</t>
  </si>
  <si>
    <t>SRA1.1.2 D.7</t>
  </si>
  <si>
    <t>2.1.1: Grievance reporting and access to remedy</t>
  </si>
  <si>
    <t>SRA1.1.2 D.8</t>
  </si>
  <si>
    <t>2.1.2: Customary rights</t>
  </si>
  <si>
    <t>SRA1.1.2 D.9</t>
  </si>
  <si>
    <t>2.1.3a: Participatory governance of fisheries and aquaculture resources</t>
  </si>
  <si>
    <t>SRA1.1.3 D.1</t>
  </si>
  <si>
    <t>2.1.3b: Participatory governance within the workforce</t>
  </si>
  <si>
    <t>SRA1.1.3 D.2</t>
  </si>
  <si>
    <t>2.2.1: Equitable opportunity to benefit from the fishing or aquaculture sector</t>
  </si>
  <si>
    <t>SRA1.1.3 D.3</t>
  </si>
  <si>
    <t>2.2.2: Discrimination</t>
  </si>
  <si>
    <t>SRA1.1.3 D.4</t>
  </si>
  <si>
    <t>3.1.1a: Impact of the fishery/farm on food and nutrition security</t>
  </si>
  <si>
    <t>SRA1.1.3 D.5</t>
  </si>
  <si>
    <t>3.1.1b: Food and nutrition security for small-scale fishing and smallholder farming communities</t>
  </si>
  <si>
    <t>SRA1.1.3 D.6</t>
  </si>
  <si>
    <t>3.1.2: Healthcare</t>
  </si>
  <si>
    <t xml:space="preserve">SRA1.1.3 D.7 </t>
  </si>
  <si>
    <t>3.1.3: Education</t>
  </si>
  <si>
    <t>SRA1.1.3 D.8</t>
  </si>
  <si>
    <t>3.1.4: Access to basic services for small-scale fishing and smallholder farming communities</t>
  </si>
  <si>
    <t>SRA1.1.3 D.9</t>
  </si>
  <si>
    <t>3.2.1: Benefits to and within the community</t>
  </si>
  <si>
    <t>SRA1.1.3 D.10</t>
  </si>
  <si>
    <t xml:space="preserve">3.2.2: Livelihood security </t>
  </si>
  <si>
    <t>SRA1.1.3 D.11</t>
  </si>
  <si>
    <t>SRA1.1.3 D.12</t>
  </si>
  <si>
    <t>SRA1.1.3 D.13</t>
  </si>
  <si>
    <t>SRA1.1.3 D.14</t>
  </si>
  <si>
    <t>SRA1.1.3 D.15</t>
  </si>
  <si>
    <t>SRA1.1.3 D.16</t>
  </si>
  <si>
    <t>SRA1.1.3 D.17</t>
  </si>
  <si>
    <t>SRA1.1.3 D.18</t>
  </si>
  <si>
    <t>SRA1.1.4 D.1</t>
  </si>
  <si>
    <t>SRA1.1.4 D.2</t>
  </si>
  <si>
    <t>SRA1.1.4 D.3</t>
  </si>
  <si>
    <t>SRA1.1.4 D.4</t>
  </si>
  <si>
    <t>SRA1.1.4 D.5</t>
  </si>
  <si>
    <t>SRA1.1.4 D.6</t>
  </si>
  <si>
    <t>SRA1.1.4 D.7</t>
  </si>
  <si>
    <t>SRA1.1.5 D.1</t>
  </si>
  <si>
    <t>SRA1.1.5 D.2</t>
  </si>
  <si>
    <t>SRA1.1.5 D.3</t>
  </si>
  <si>
    <t>SRA1.1.5 D.4</t>
  </si>
  <si>
    <t>SRA1.1.5 D.5</t>
  </si>
  <si>
    <t>SRA1.1.5 D.6</t>
  </si>
  <si>
    <t>SRA1.1.5 D.7</t>
  </si>
  <si>
    <t>SRA1.1.5 D.8</t>
  </si>
  <si>
    <t>SRA1.1.6 D.1</t>
  </si>
  <si>
    <t>SRA1.1.6 D.2</t>
  </si>
  <si>
    <t>SRA1.1.6 D.3</t>
  </si>
  <si>
    <t>SRA1.1.6 D.4</t>
  </si>
  <si>
    <t>SRA1.1.6 D.5</t>
  </si>
  <si>
    <t>SRA1.1.6 D.6</t>
  </si>
  <si>
    <t>SRA1.1.6 D.7</t>
  </si>
  <si>
    <t>SRA1.1.6 D.8</t>
  </si>
  <si>
    <t>SRA1.1.6 D.9</t>
  </si>
  <si>
    <t>SRA1.1.6 D.10</t>
  </si>
  <si>
    <t>SRA1.1.6 D.11</t>
  </si>
  <si>
    <t>SRA1.1.7 D.1</t>
  </si>
  <si>
    <t>SRA1.1.7 D.2</t>
  </si>
  <si>
    <t>SRA1.1.7 D.3</t>
  </si>
  <si>
    <t>SRA1.1.7 D.4</t>
  </si>
  <si>
    <t>SRA1.1.7 D.5</t>
  </si>
  <si>
    <t>SRA1.1.7 D.6</t>
  </si>
  <si>
    <t>SRA1.1.7 D.7</t>
  </si>
  <si>
    <t>SRA1.1.7 D.8</t>
  </si>
  <si>
    <t>SRA1.1.7 D.9</t>
  </si>
  <si>
    <t>SRA1.1.7 D.10</t>
  </si>
  <si>
    <t>SRA1.1.7 D.11</t>
  </si>
  <si>
    <t>SRA1.1.7 D.12</t>
  </si>
  <si>
    <t>SRA1.1.7 D.13</t>
  </si>
  <si>
    <t>SRA1.1.7 D.14</t>
  </si>
  <si>
    <t>SRA1.1.7 D.15</t>
  </si>
  <si>
    <t>SRA1.1.7 D.16</t>
  </si>
  <si>
    <t>SRA1.1.7 D.17</t>
  </si>
  <si>
    <t>SRA1.1.8 D.1</t>
  </si>
  <si>
    <t>SRA1.1.8 D.2</t>
  </si>
  <si>
    <t>SRA1.1.8 D.3</t>
  </si>
  <si>
    <t>SRA1.1.8 D.4</t>
  </si>
  <si>
    <t>SRA1.1.8 D.5</t>
  </si>
  <si>
    <t>SRA1.1.8 D.6</t>
  </si>
  <si>
    <t>SRA1.1.8 D.7</t>
  </si>
  <si>
    <t>SRA1.1.8 D.8</t>
  </si>
  <si>
    <t>SRA1.1.8 D.9</t>
  </si>
  <si>
    <t>SRA1.1.8 D.10</t>
  </si>
  <si>
    <t>SRA1.1.9 D.1</t>
  </si>
  <si>
    <t>SRA1.1.9 D.2</t>
  </si>
  <si>
    <t>SRA1.1.9 D.3</t>
  </si>
  <si>
    <t>SRA1.1.9 D.4</t>
  </si>
  <si>
    <t>SRA1.1.9 D.5</t>
  </si>
  <si>
    <t>SRA1.1.9 D.6</t>
  </si>
  <si>
    <t>SRA1.1.9 D.7</t>
  </si>
  <si>
    <t>SRA1.1.9 D.8</t>
  </si>
  <si>
    <t>SRA1.1.9 D.9</t>
  </si>
  <si>
    <t>SRA1.1.9 D.10</t>
  </si>
  <si>
    <t>SRA1.1.9 D.11</t>
  </si>
  <si>
    <t>SRA1.1.9 D.12</t>
  </si>
  <si>
    <t>SRA1.1.9 D.13</t>
  </si>
  <si>
    <t>SRA1.1.10 D.1</t>
  </si>
  <si>
    <t>SRA1.1.10 D.2</t>
  </si>
  <si>
    <t>SRA1.1.10 D.3</t>
  </si>
  <si>
    <t>SRA1.1.10 D.4</t>
  </si>
  <si>
    <t>SRA1.1.10 D.5</t>
  </si>
  <si>
    <t>SRA1.1.10 D.6</t>
  </si>
  <si>
    <t>SRA1.1.10 D.7</t>
  </si>
  <si>
    <t>SRA1.1.10 D.8</t>
  </si>
  <si>
    <t>SRA1.1.10 D.9</t>
  </si>
  <si>
    <t>SRA1.1.10 D.10</t>
  </si>
  <si>
    <t>SRA1.1.10 D.11</t>
  </si>
  <si>
    <t>SRA1.1.10 D.12</t>
  </si>
  <si>
    <t>SRA1.1.10 D.13</t>
  </si>
  <si>
    <t>SRA1.1.10 D.14</t>
  </si>
  <si>
    <t>SRA1.1.10 D.15</t>
  </si>
  <si>
    <t>SRA1.1.10 D.16</t>
  </si>
  <si>
    <t>SRA1.1.11 D.1</t>
  </si>
  <si>
    <t>SRA1.1.11 D.2</t>
  </si>
  <si>
    <t>SRA1.1.11 D.3</t>
  </si>
  <si>
    <t>SRA1.1.11 D.4</t>
  </si>
  <si>
    <t>SRA1.1.11 D.5</t>
  </si>
  <si>
    <t>SRA1.1.11 D.6</t>
  </si>
  <si>
    <t>SRA1.1.11 D.7</t>
  </si>
  <si>
    <t>SRA1.1.12 D.1</t>
  </si>
  <si>
    <t>SRA1.1.12 D.2</t>
  </si>
  <si>
    <t>SRA1.1.12 D.3</t>
  </si>
  <si>
    <t>SRA1.1.12 D.4</t>
  </si>
  <si>
    <t>SRA1.1.12 D.5</t>
  </si>
  <si>
    <t>SRA1.1.12 D.6</t>
  </si>
  <si>
    <t>SRA1.1.12 D.7</t>
  </si>
  <si>
    <t>SRA1.1.12 D.8</t>
  </si>
  <si>
    <t>SRA1.1.12 D.9</t>
  </si>
  <si>
    <t>SRA1.1.12 D.10</t>
  </si>
  <si>
    <t>SRA1.1.12 D.11</t>
  </si>
  <si>
    <t>SRA1.2.1 D.1</t>
  </si>
  <si>
    <t>SRA1.2.1 D.2</t>
  </si>
  <si>
    <t>SRA1.2.1 D.3</t>
  </si>
  <si>
    <t>SRA1.2.1 D.4</t>
  </si>
  <si>
    <t>SRA1.2.1 D.5</t>
  </si>
  <si>
    <t>SRA1.2.1 D.6</t>
  </si>
  <si>
    <t>SRA1.2.1 D.7</t>
  </si>
  <si>
    <t>SRA1.2.1 D.8</t>
  </si>
  <si>
    <t>SRA1.2.1 D.9</t>
  </si>
  <si>
    <t>SRA1.2.1 D.10</t>
  </si>
  <si>
    <t>SRA1.2.1 D.11</t>
  </si>
  <si>
    <t>SRA1.2.2 D.1</t>
  </si>
  <si>
    <t>SRA1.2.2 D.2</t>
  </si>
  <si>
    <t>SRA1.2.2 D.3</t>
  </si>
  <si>
    <t>SRA1.2.2 D.4</t>
  </si>
  <si>
    <t>SRA1.2.2 D.5</t>
  </si>
  <si>
    <t>SRA1.2.2 D.6</t>
  </si>
  <si>
    <t>SRA1.2.2 D.7</t>
  </si>
  <si>
    <t>SRA1.2.2 D.8</t>
  </si>
  <si>
    <t>SRA1.2.2 D.9</t>
  </si>
  <si>
    <t>SRA1.2.2 D.10</t>
  </si>
  <si>
    <t>SRA1.2.2 D.11</t>
  </si>
  <si>
    <t>SRA1.2.2 D.12</t>
  </si>
  <si>
    <t>SRA2.1.1 D.1</t>
  </si>
  <si>
    <t>SRA2.1.1 D.2</t>
  </si>
  <si>
    <t>SRA2.1.1 D.3</t>
  </si>
  <si>
    <t>SRA2.1.1 D.4</t>
  </si>
  <si>
    <t>SRA2.1.1 D.5</t>
  </si>
  <si>
    <t>SRA2.1.1 D.6</t>
  </si>
  <si>
    <t>SRA2.1.1 D.7</t>
  </si>
  <si>
    <t>SRA2.1.1 D.8</t>
  </si>
  <si>
    <t>SRA2.1.1 D.9</t>
  </si>
  <si>
    <t>SRA2.1.1 D.10</t>
  </si>
  <si>
    <t>SRA2.1.2 D.1</t>
  </si>
  <si>
    <t>SRA2.1.2 D.2</t>
  </si>
  <si>
    <t>SRA2.1.2 D.3</t>
  </si>
  <si>
    <t>SRA2.1.2 D.4</t>
  </si>
  <si>
    <t>SRA2.1.2 D.5</t>
  </si>
  <si>
    <t>SRA2.1.2 D.6</t>
  </si>
  <si>
    <t>SRA2.1.2 D.7</t>
  </si>
  <si>
    <t>SRA2.1.2 D.8</t>
  </si>
  <si>
    <t>SRA2.1.2 D.9</t>
  </si>
  <si>
    <t>SRA2.2.1 D.10</t>
  </si>
  <si>
    <t>SRA2.1.2 D.11</t>
  </si>
  <si>
    <t>SRA2.1.3a D.1</t>
  </si>
  <si>
    <t>SRA2.1.3a D.2</t>
  </si>
  <si>
    <t>SRA2.1.3a D.3</t>
  </si>
  <si>
    <t>SRA2.1.3a D.4</t>
  </si>
  <si>
    <t>SRA2.1.3a D.5</t>
  </si>
  <si>
    <t>SRA2.1.3a D.6</t>
  </si>
  <si>
    <t>SRA2.1.3a D.7</t>
  </si>
  <si>
    <t>SRA2.1.3a D.8</t>
  </si>
  <si>
    <t>SRA2.1.3b D.1</t>
  </si>
  <si>
    <t>SRA2.1.3b D.2</t>
  </si>
  <si>
    <t>SRA2.1.3b D.3</t>
  </si>
  <si>
    <t>SRA2.1.3b D.4</t>
  </si>
  <si>
    <t>SRA2.1.3b D.5</t>
  </si>
  <si>
    <t>SRA2.1.3b D.6</t>
  </si>
  <si>
    <t>SRA2.1.3b D.7</t>
  </si>
  <si>
    <t>SRA2.2.1 D.1</t>
  </si>
  <si>
    <t>SRA2.2.1 D.2</t>
  </si>
  <si>
    <t>SRA2.2.1 D.3</t>
  </si>
  <si>
    <t>SRA2.2.1 D.4</t>
  </si>
  <si>
    <t>SRA2.2.2 D.1</t>
  </si>
  <si>
    <t>SRA2.2.2 D.2</t>
  </si>
  <si>
    <t>SRA2.2.2 D.3</t>
  </si>
  <si>
    <t>SRA2.2.2 D.4</t>
  </si>
  <si>
    <t>SRA2.2.2 D.5</t>
  </si>
  <si>
    <t xml:space="preserve">SRA2.2.2 D.6 </t>
  </si>
  <si>
    <t>SRA2.2.2 D.7</t>
  </si>
  <si>
    <t>SRA2.2.2 D.8</t>
  </si>
  <si>
    <t>SRA2.2.2 D.9</t>
  </si>
  <si>
    <t>SRA3.1.1a D.1</t>
  </si>
  <si>
    <t>SRA3.1.1a D.2</t>
  </si>
  <si>
    <t>SRA3.1.1a D.3</t>
  </si>
  <si>
    <t>SRA3.1.1b D.1</t>
  </si>
  <si>
    <t>SRA3.1.1b D.2</t>
  </si>
  <si>
    <t>SRA3.1.1b D.3</t>
  </si>
  <si>
    <t>SRA3.1.1b D.4</t>
  </si>
  <si>
    <t>SRA3.1.1b D.5</t>
  </si>
  <si>
    <t>SRA3.1.2 D.1</t>
  </si>
  <si>
    <t>SRA3.1.2 D.2</t>
  </si>
  <si>
    <t>SRA3.1.2 D.3</t>
  </si>
  <si>
    <t>SRA3.1.2 D.4</t>
  </si>
  <si>
    <t>SRA3.1.2 D.5</t>
  </si>
  <si>
    <t>SRA3.1.2 D.6</t>
  </si>
  <si>
    <t>SRA3.1.3 D.1</t>
  </si>
  <si>
    <t>SRA3.1.3 D.2</t>
  </si>
  <si>
    <t>SRA3.1.3 D.3</t>
  </si>
  <si>
    <t>SRA3.1.3 D.4</t>
  </si>
  <si>
    <t>SRA3.1.3 D.5</t>
  </si>
  <si>
    <t>SRA3.1.3 D.6</t>
  </si>
  <si>
    <t>SRA3.1.4 D.1</t>
  </si>
  <si>
    <t>SRA3.1.4 D.2</t>
  </si>
  <si>
    <t>SRA3.1.4 D.3</t>
  </si>
  <si>
    <t>SRA3.1.4 D.4</t>
  </si>
  <si>
    <t>SRA3.1.4 D.5</t>
  </si>
  <si>
    <t>SRA3.1.4 D.6</t>
  </si>
  <si>
    <t>SRA3.1.4 D.7</t>
  </si>
  <si>
    <t>SRA3.1.4 D.8</t>
  </si>
  <si>
    <t>SRA3.1.4 D.9</t>
  </si>
  <si>
    <t>SRA3.2.1 D.1</t>
  </si>
  <si>
    <t>SRA3.2.1 D.2</t>
  </si>
  <si>
    <t>SRA3.2.1 D.3</t>
  </si>
  <si>
    <t>SRA3.2.1 D.4</t>
  </si>
  <si>
    <t>SRA3.2.1 D.5</t>
  </si>
  <si>
    <t>SRA3.2.1 D.6</t>
  </si>
  <si>
    <t>SRA3.2.1 D.7</t>
  </si>
  <si>
    <t>SRA3.2.1 D.8</t>
  </si>
  <si>
    <t>SRA3.2.2 D.1</t>
  </si>
  <si>
    <t>SRA3.2.2 D.2</t>
  </si>
  <si>
    <t>SRA3.2.2 D.3</t>
  </si>
  <si>
    <t>SRA3.2.2 D.4</t>
  </si>
  <si>
    <t>SRA3.2.2 D.5</t>
  </si>
  <si>
    <t>SRA3.2.2 D.6</t>
  </si>
  <si>
    <t>SRA3.2.2 D.7</t>
  </si>
  <si>
    <t>SRA3.2.2 D.8</t>
  </si>
  <si>
    <t>SRA3.2.2 D.9</t>
  </si>
  <si>
    <t>SRA3.2.2 D.10</t>
  </si>
  <si>
    <t>SRA3.2.2 D.11</t>
  </si>
  <si>
    <t>SRA3.2.2 D.12</t>
  </si>
  <si>
    <t>SRA3.2.2 D.13</t>
  </si>
  <si>
    <t>PRINCIPLE 1: Protect human rights, dignity, and access to resources</t>
  </si>
  <si>
    <t>Principle</t>
  </si>
  <si>
    <t>Component</t>
  </si>
  <si>
    <t>Data Collection Point</t>
  </si>
  <si>
    <t>Guidance &amp; Definitions</t>
  </si>
  <si>
    <t>Met? Y / N / NA / Not Assessed</t>
  </si>
  <si>
    <t>Type of Evidence</t>
  </si>
  <si>
    <t>Evidence/Findings</t>
  </si>
  <si>
    <t>(Space)
(Space)</t>
  </si>
  <si>
    <t>Indicator Justification</t>
  </si>
  <si>
    <t>Component 1.1: Fundamental human rights are respected, labor rights are protected, and decent living and working conditions are provided, particularly for vulnerable and at-risk groups.</t>
  </si>
  <si>
    <t>There are reliable and transparent data available, or the assessment team is able to collect primary data through observation, surveys, document review and/or interviews in a manner safe for the assessment team or affected workers.</t>
  </si>
  <si>
    <t>AND - There is a written policy publicly disclosed, posted in all languages with special accommodations for illiteracy, that prohibits physical abuse, bullying, and sexual harassment, a disciplinary procedure is in place to address cases of harassment, and discipline is commensurate to the actions.</t>
  </si>
  <si>
    <t>This policy covers all workers who pertain to a business or who are part of a cooperative or association.
For a captain or self-employed farm owner who is not organized into a cooperative or association and has hired workers, it is still expected that a policy exists. At a minimum, this should be evident within written contracts where they exist. However, if data collected suggest workers are aware of their rights as they relate to abuse and harassment (via key informant interviews), demonstrating effective communication through informal or verbal work agreements, this Data Collection Point can be listed as met.</t>
  </si>
  <si>
    <t>AND - There are no indications of corporal punishment, mental or physical coercion, verbal abuse (significantly different than colloquial banter), gender-based violence, sexual harassment, or any other form of harassment, reproductive coercion, including excessive or abusive disciplinary action.</t>
  </si>
  <si>
    <r>
      <t xml:space="preserve">Sexual harassment: </t>
    </r>
    <r>
      <rPr>
        <sz val="10"/>
        <color rgb="FF282829"/>
        <rFont val="Franklin Gothic Book"/>
        <family val="2"/>
      </rPr>
      <t>Behavior, including gestures, language, and physical contact, that is sexually intimidating, abusive, or exploitative.
Gender-based violence: Violence directed against a person because of their gender. Any person regardless of gender may experience gender-based violence, however, the majority of victims are women and girls as gender-based violence is often rooted in power inequality between women and men. 
Reproductive coercion: Behavior that interferes with the autonomous decision-making of a person who can get pregnant, with regards to reproductive health.</t>
    </r>
  </si>
  <si>
    <t>AND – There are no indications of workers being threatened by employers, buyers, labor brokers, or organized crime groups.</t>
  </si>
  <si>
    <t>This includes threats to family or community members. 
Due to safety concerns, in locations where organized crime is present, assessors are unlikely to be notified. Additional health, safety, and governance risks may be present and correlated, however, and desk research to review publicly available resources should be analyzed for relevance here.</t>
  </si>
  <si>
    <t>AND - There are no indications of forced drug use and labor and product is not compensated for with drugs.</t>
  </si>
  <si>
    <t>Due to safety concerns, in locations where product is being compensated for with drugs, assessors are unlikely to be notified. Additional health, safety, and governance risks may be present and correlated, however, and desk research to review publicly available resources should be analyzed for relevance here.</t>
  </si>
  <si>
    <t>There is a system in place to ensure managers and workers who pertain to a business or who are part of a cooperative or association are aware of and trained on the harassment policy. As part of this system, there is a mechanism to monitor performance against the policy.</t>
  </si>
  <si>
    <t xml:space="preserve">This Data Collection Point is also applicable for cooperatives or associations. Cooperative or association members and their workers should know their rights.
Note, this training can be encompassed as part of broader rights awareness training for workers that includes other trainings mentioned throughout the SRA. </t>
  </si>
  <si>
    <t>AND - Workers have access to effective grievance mechanisms to report harassment and do not face retaliation for using them,
OR – Data collected resulted in a low-risk rating for Risk Indicator 2.1.1.</t>
  </si>
  <si>
    <r>
      <t>Grievance:</t>
    </r>
    <r>
      <rPr>
        <sz val="10"/>
        <color rgb="FF282829"/>
        <rFont val="Franklin Gothic Book"/>
        <family val="2"/>
      </rPr>
      <t xml:space="preserve"> A circumstance or condition that constitutes an injustice to the sufferer and gives just ground for complaint. 
Grievance mechanisms: A formal, legal or non-legal (or ‘judicial/non-judicial’) complaint process that can be used by individuals, workers, communities and/or civil society organizations that are being negatively affected by certain business activities and operations (SOMO).
See Risk Indicator 2.1.1 for additional guidance on grievance mechanisms.</t>
    </r>
  </si>
  <si>
    <t>There are reliable and transparent data available, or the assessment team is able to collect primary data through observation, surveys, document review and/or interviews in a manner safe for the assessment team or affected workers,</t>
  </si>
  <si>
    <t>AND - The farm/fishery/facility has a policy prohibiting the use of forced, bonded, indentured, prison labor, slavery or trafficked labor,</t>
  </si>
  <si>
    <t>This policy covers all workers who pertain to a business or who are part of a cooperative or association.
For a captain or self-employed farm owner who is not organized into a cooperative or association and has hired workers, it is still expected that a policy exists. At a minimum, this should be evident within written contracts where they exist. However, if data collected suggest crew/employees are aware of their rights as they relate to forced labor (via key informant interviews with crew), demonstrating effective communication through informal or verbal work agreements, this Data Collection Point can be listed as met.
Slavery: The status or condition of a person over whom any or all of the powers attaching to the right of ownership are exercised (1926 Slavery Convention).
Forced labor: All work or service which is exacted from any person under the menace of any penalty and for which the said person has not offered himself voluntarily. “Penalty” can imply monetary sanctions, physical punishment, intimidation, or punishment of family members, or the loss of rights and privileges or restriction of movement (e.g., withholding of identity documents) (ILO C29).
From: ILO Indicators of Forced Labor
The indicators are derived from the ILO’s Special Action Programme to Combat Forced Labour (SAP-FL). They are based upon the definition of forced labor specified in the ILO Forced Labour Convention, 1930 (No. 29). www.ilo.org/wcmsp5/groups/public/---ed_norm/---declaration/ documents/publication/wcms_203832.pdf</t>
  </si>
  <si>
    <t>AND – There are no indications of deception of workers regarding employment conditions,</t>
  </si>
  <si>
    <t>Deception involves the deliberate failure to deliver what has been promised to the worker either verbally or in writing. This can include false promises regarding working conditions and wages, the type of work, housing and living conditions, etc.
This may include, but is not limited to:
-        Performing a job different in nature from what they agreed to.
-        Work for other employers that was not agreed to.
-        Working for longer periods of time than agreed.</t>
  </si>
  <si>
    <t>OR – There are no indications of abusive working or living conditions,</t>
  </si>
  <si>
    <t>This includes situations where workers are forced to endure working and living conditions they did not and would not have freely agreed to. This may include, but is not limited to:
-        Work performed under conditions that are degrading or hazardous.
-        Performing work without adequate safety equipment.
-        Overcrowded living conditions.
-        Limited or insufficient access to food and water, in extreme cases leading to potential malnutrition (e.g., beriberi) or dehydration. 
-        Lack of privacy.</t>
  </si>
  <si>
    <t>OR – There are no indications workers are subject to excessive, involuntary overtime,</t>
  </si>
  <si>
    <t>This includes situations when workers are forced to work in excess of the working hours limits prescribed by national law or collective agreements. The determination of whether or not excessive overtime constitutes forced labor is complex. A useful rule of thumb is that if employees have to work more overtime than is allowed under national law, under some form of threat (e.g., dismissal), or in order to earn at least the minimum wage, this is forced labor.
This may include, but is not limited to:
-        Logging false hours to hide actual hours worked that exceed legal limits.
-        Denial of breaks and days off.</t>
  </si>
  <si>
    <t>OR – There are no indications workers are performing work for substandard or no wages and/or their wages or other promised benefits have been withheld,</t>
  </si>
  <si>
    <r>
      <t>This includes situations in which remuneration is below or entirely withheld from workers for reasons they have not agreed to as well as w</t>
    </r>
    <r>
      <rPr>
        <sz val="10"/>
        <color rgb="FF282829"/>
        <rFont val="Franklin Gothic Book"/>
        <family val="2"/>
      </rPr>
      <t xml:space="preserve">hen an employer systematically and deliberately withholds workers’ compensation (whether wages, benefits, or other in-kind services) as a means to compel the worker to remain and deny them the opportunity to change employer. </t>
    </r>
    <r>
      <rPr>
        <sz val="10"/>
        <color rgb="FF000000"/>
        <rFont val="Franklin Gothic Book"/>
        <family val="2"/>
      </rPr>
      <t>This includes but is not limited to:
-        Underpayment or postponement of paying wages or non-payment of bonuses.
-        Partial or complete deprivation of wages via illegal deductions (e.g., for food, cigarettes, or access to communication mechanisms).
-        Payment delayed to the end of a trip so that fishers do not leave once at port.
-        Promise of bonus that is never paid to workers, for example bonuses used to incentivize payment-share workers to work excessive hours.</t>
    </r>
  </si>
  <si>
    <t>OR – There are no indications of abuse of vulnerability of workers,</t>
  </si>
  <si>
    <t>This is when an employer takes advantage of a worker’s vulnerable position. For example, when an individual lacks alternative livelihood options (vulnerability), and an employer imposes excessive working hours or withholds wages (abuse of vulnerability). Risk of abuse of vulnerability increases the more dependent the worker is on the employer (i.e., for food, shelter, etc.).
This includes but is not limited to:
-        Coercion/threat of dismissal
-        Threat of deportation
-        Denial of rights or privileges to perform work they would otherwise refuse.
Workers may also be vulnerable due to economic needs, lack of formal schooling, distance from urban centers, or ethnic or gender characteristics that make them prone to being dependent on the conditions imposed by other people, among other aspects.
When an individual has multiple dependencies on the employer, for example for income and housing, they are especially susceptible to forced labor conditions. For example, recruiting unhoused people into abusive working conditions promising food and shelter in addition to income.</t>
  </si>
  <si>
    <t>OR – There are no indications of restriction of movement of workers at the workplace or accommodation,</t>
  </si>
  <si>
    <t>Workers are not free to enter and exit the workplace or vessel while at port (subject to certain conditions which are considered reasonable, e.g., medically mandated isolation for health and safety, force majeure) or movement is restricted in the workplace or on the vessel (subject to certain conditions which are considered reasonable).
This may include, but is not limited to:
-        Fishers are not allowed to leave the vessel while at port.
-        Workers are not allowed to freely come and go from employer-provided housing.
Force majeure: An event or effect that cannot be reasonably anticipated or controlled (such as natural disasters or the outbreak of hostilities).</t>
  </si>
  <si>
    <t>OR – There are no indications workers have been intentionally physically or socially isolated,</t>
  </si>
  <si>
    <t>This refers to when workers do not have contact with the outside world. On a fishing vessel, this may mean that all forms of communication are confiscated to prevent workers from contacting families or asking for help.
This may include, but is not limited to:
-        Fishers are kept at sea for trips longer than they agree to (subject to certain conditions which are considered reasonable, e.g., medically mandated isolation for health and safety, force majeure).
-        Cell phones or other communication devices are confiscated or withheld from workers. This includes restrictions on access to Wi-Fi at sea in particular on trips longer than 90 days.
-        Workers are isolated from other people as punishment. 
Note, in fisheries that use transshipment, the risk of isolation is heightened in connection to how it enables vessels to stay out at sea for longer periods of time.</t>
  </si>
  <si>
    <t>OR – There are no indications workers have been subject to physical and/or sexual violence,</t>
  </si>
  <si>
    <t>Any action intended to cause physical harm, including actions used as a form of punishment or to force workers to undertake tasks that are dangerous or unreasonably outside of their job description. This may include, but is not limited to:
-        Forcing workers to take drugs as to have greater control over them.
-        Forced time spent overboard in water.
-        Physical abduction or kidnapping.</t>
  </si>
  <si>
    <t>OR – There are no indications workers, or their relatives have been subject to intimidation or threats,</t>
  </si>
  <si>
    <t>An employer’s efforts to manipulate workers when they complain about their working conditions or wish to leave their jobs. This may include, but is not limited to:
-        Threats of physical violence to workers or to their families.
-        Threats in the form of loss of wages, access to food, further deterioration of conditions.
-        Withdrawal of “privileges” such as the right to leave the workplace, or denunciation to immigration authorities.
-        Constant verbal or psychological abuse is also a form of intimidation.</t>
  </si>
  <si>
    <t>OR – There are no indications workers’ identity documents have been retained without access,</t>
  </si>
  <si>
    <t>Confiscation by the employer or labor recruiter of workers’ identity documents such that workers are not able to gain access to them on demand or are not able to leave their job without risking their loss. 
Note, identity documents may be stored on behalf of workers, but this should not be held in a manner whereby workers perceive limitations on their freedom. For example, a captain or employer may hold identity documents for safe keeping as agreed upon by workers, however workers must be able to access them at any time.</t>
  </si>
  <si>
    <t>OR – There are no indications workers are subject to debt bondage or manipulation of debt,</t>
  </si>
  <si>
    <r>
      <t>Debt bondage:</t>
    </r>
    <r>
      <rPr>
        <sz val="10"/>
        <color theme="1"/>
        <rFont val="Franklin Gothic Book"/>
        <family val="2"/>
      </rPr>
      <t xml:space="preserve"> Status or condition arising from a pledge by a debtor of their personal services or of those of a person under their control as security for a debt if the value of those services as reasonably assessed is not applied toward the liquidation of the debt or the length and nature of those services are not respectively limited and defined (ILO Supplementary Convention on the Abolition of Slavery, 1956).</t>
    </r>
    <r>
      <rPr>
        <b/>
        <sz val="10"/>
        <color theme="1"/>
        <rFont val="Franklin Gothic Book"/>
        <family val="2"/>
      </rPr>
      <t xml:space="preserve">
</t>
    </r>
    <r>
      <rPr>
        <sz val="10"/>
        <color theme="1"/>
        <rFont val="Franklin Gothic Book"/>
        <family val="2"/>
      </rPr>
      <t>Workers are working in an attempt to pay off an incurred or inherited debt such that it has the effect of binding a worker to an employer for an unspecified period and reflects an imbalance in power between worker and employer. This may include, but is not limited to, advances on wages with unclear repayment terms.
See Indicator 1.1.3 on debt bondage linked to recruitment.</t>
    </r>
  </si>
  <si>
    <t>AND – On large vessels, workers have written contracts in a language they understand, with additional provisions made for illiteracy, so their rights and terms of recruitment and employment are clearly understood,</t>
  </si>
  <si>
    <r>
      <t>Large vessels:</t>
    </r>
    <r>
      <rPr>
        <sz val="10"/>
        <color rgb="FF282829"/>
        <rFont val="Franklin Gothic Book"/>
        <family val="2"/>
      </rPr>
      <t xml:space="preserve"> Vessels equal to, or greater than 24 meters (ILO 2007).</t>
    </r>
    <r>
      <rPr>
        <b/>
        <sz val="10"/>
        <color rgb="FF282829"/>
        <rFont val="Franklin Gothic Book"/>
        <family val="2"/>
      </rPr>
      <t xml:space="preserve">
See Indicator 1.1.3 related to recruited workers. </t>
    </r>
  </si>
  <si>
    <t>AND – Workers are free to terminate their employment at any time,</t>
  </si>
  <si>
    <t>AND – The fishery/farm/facility does not employ prisoners.</t>
  </si>
  <si>
    <t>There is a system in place to ensure managers and workers are aware of and trained on the forced labor policy with access to effective grievance mechanisms for reporting violations of the policy. As part of this system, there is a mechanism to monitor performance against the policy,</t>
  </si>
  <si>
    <t>This policy covers all workers who pertain to a business or who are part of a cooperative or association.
Note, this training can be encompassed as part of a broader rights awareness training for workers that includes other trainings mentioned throughout the SRA.</t>
  </si>
  <si>
    <t>AND - Workers have written contracts in a language they understand, with additional provisions made for illiteracy, so their rights and terms of recruitment and employment are clearly understood,</t>
  </si>
  <si>
    <t>See Indicator 1.1.3 related to recruited workers. 
Written contracts may not be common in some fisheries or farms, and workers themselves may be hesitant to enter into formal contracts. Should written contracts be instated, workers should also be trained on the contents of their contracts, the purpose of written contracts, and how to use them if issues arise. Terms and conditions that workers experience should match what was outlined in written or verbal contracts, otherwise this may indicate a misunderstanding and/or intentional deception (see Data Collection Point 1.1.2 D.3). 
Formal, written contracts are not common in small-scale fisheries or on smallholder farms, even if there is a formal cooperative or association in place. Often, terms between a captain/farm owner and hired crew or workers will be discussed at the onset of a voyage or on their first day. In small-scale fisheries or smallholder farms, if no formal, written contracts are in place, this Data Collection Point may be met if the following are true based on worker interviews: 
-        Workers understand the plan for each individual fishing trip and their expected schedule of work (e.g., roughly how many days, where they will be fishing, what they are fishing for, a rough outline of day-to-day activities, clock in/out times).
-        Workers have been briefed on the vessel/farm operation and know how to conduct their job safely (also related to Indicator 1.1.10). 
-        Workers have been provided with detailed information about how pay is divided on the vessel/farm and how much they can expect to earn (e.g., as a percentage of catch or production, or piece rate). 
-        Workers understand how and when they will be paid. 
-        Workers have voluntarily joined the vessel/farm. 
-        Workers feel free to voluntarily leave the vessel/farm if need be and understand the ramifications of leaving. Ramifications for terminating employment early should not affect pay for work already completed. 
-        Verbal agreements have been conducted in a language workers understand, and terms were understood before employment began. 
-        Workers validate their experience working on the vessel/farm aligns with how it was explained to them before employment began.</t>
  </si>
  <si>
    <t>AND - Workers are paid on a regular basis in accordance with national laws, and as agreed upon by workers in contracts which have also been verbally explained to them, and payment terms are clearly understood by workers before beginning employment.</t>
  </si>
  <si>
    <t xml:space="preserve">Best practice is that workers go no longer than one month without being paid. </t>
  </si>
  <si>
    <t>AND - The fishery/farm/facility has a policy on recruitment. Where third-parties are used, this policy includes potential risks of working with labor recruiters and outlines safeguards for workers at every stage of their employment,</t>
  </si>
  <si>
    <r>
      <t xml:space="preserve">Labor recruiter: </t>
    </r>
    <r>
      <rPr>
        <sz val="10"/>
        <color rgb="FF000000"/>
        <rFont val="Franklin Gothic Book"/>
        <family val="2"/>
      </rPr>
      <t>Refers to both public employment services and to private employment agencies and all other intermediaries or subagents that offer labor recruitment and placement services. Labor recruiters can take many forms, whether for profit or non-profit, or operating within, or outside legal and regulatory frameworks.
This policy covers all workers who pertain to a business or who are part of a cooperative or association.</t>
    </r>
  </si>
  <si>
    <t>AND - There are no indications of human trafficking and on fishing vessels, no indication of undocumented crew transfer for job-specific purposes between vessels at sea (including during transshipment events),</t>
  </si>
  <si>
    <t>Note, crew transfer for emergencies, including healthcare, is acceptable, but should still be documented. 
Human trafficking: The recruitment, transportation, harboring or receipt of persons, by means of the threat or use of force or other forms of coercion, of abduction, of fraud, of deception, of the abuse of power or of a position of vulnerability or of the giving or receiving of payments or benefits to achieve the consent of a person having control over another person, for the purpose of exploitation (UN Trafficking Protocol 2000).</t>
  </si>
  <si>
    <t>AND - There is a comprehensive list of all labor recruiters used by the employer and all labor recruiters listed are legally registered,</t>
  </si>
  <si>
    <t xml:space="preserve">N/A if the employer does not work with third-party recruiters. </t>
  </si>
  <si>
    <t>AND - All domestic and foreign migrant workers have written contracts in a language they understand, with additional provisions made for illiteracy, so their rights and terms of recruitment and employment are clearly understood,</t>
  </si>
  <si>
    <t>This contract should clearly state terms of repatriation and provide adequate transparency for the worker at every step of the recruitment process.</t>
  </si>
  <si>
    <t>AND - Migrant status is not used as a threat or tool of coercion,</t>
  </si>
  <si>
    <t>AND – Recruitment fees for workers are not leading to debt,</t>
  </si>
  <si>
    <r>
      <t xml:space="preserve">Recruitment fees: </t>
    </r>
    <r>
      <rPr>
        <sz val="10"/>
        <color theme="1"/>
        <rFont val="Franklin Gothic Book"/>
        <family val="2"/>
      </rPr>
      <t xml:space="preserve">Any fees or costs incurred in the recruitment process in order for workers to secure employment or placement, regardless of the manner, timing or location of their imposition or collection </t>
    </r>
    <r>
      <rPr>
        <sz val="10"/>
        <color rgb="FF000000"/>
        <rFont val="Franklin Gothic Book"/>
        <family val="2"/>
      </rPr>
      <t>(ILO Principles and Operational Guidelines for Fair Recruitment, 2019).</t>
    </r>
    <r>
      <rPr>
        <b/>
        <sz val="10"/>
        <color rgb="FF000000"/>
        <rFont val="Franklin Gothic Book"/>
        <family val="2"/>
      </rPr>
      <t xml:space="preserve">
</t>
    </r>
    <r>
      <rPr>
        <sz val="10"/>
        <color rgb="FF000000"/>
        <rFont val="Franklin Gothic Book"/>
        <family val="2"/>
      </rPr>
      <t>Note, workers may have paid fees for trainings, visas, or passports required for the job, but there is no evidence that they are paying debt associated with those fees (i.e., they were one off costs incurred by the worker). Workers must be free to terminate employment according to agreed upon terms (i.e., there is no debt tying them to the job). Data Collection Point 1.1.3 D.17 evaluates whether or not the employer/labor recruiter covers all recruitment fees.</t>
    </r>
  </si>
  <si>
    <t>AND – Employers/labor recruiters keep an itemized list of all recruitment fees that specify what the fees are for and who is paying for them (including any fees employers or workers are responsible for),</t>
  </si>
  <si>
    <t>AND – Workers are aware of the recruitment fees for which they are responsible,</t>
  </si>
  <si>
    <t>AND – Workers or their representative organizations have a direct line of communication to their labor recruiter,</t>
  </si>
  <si>
    <t xml:space="preserve">N/A if the employer does not work with third-party recruiters. 
This means workers or their representative organizations do not need to go through their employer or government agency to get in contact with their labor recruiter should they have immediate questions or concerns. </t>
  </si>
  <si>
    <t xml:space="preserve">AND – Migrant workers understand their rights to freedom of association throughout the recruitment process, </t>
  </si>
  <si>
    <t>One method to protect rights to freedom of association throughout the recruitment process is the presence of worker representatives and/or trade unions who have a direct line of communication with labor recruiters and/or are able to engage with recruited workers before and immediately after they have been hired. If there is no trade union, the labor recruiter should be communicating the workers’ rights to freedom of association before they are employed. This is further facilitated through Data Collection Point 1.1.3 D.18.
Data Collection Point 1.1.6 D.4, regarding freedom of association, is also applicable to migrant workers.</t>
  </si>
  <si>
    <t>AND – Recruited workers are able to terminate their employment according to reasonable terms that have been agreed upon in the workers’ contract,</t>
  </si>
  <si>
    <t>AND – There are no indications of retaliation or blacklisting of workers who report abuses in the recruitment process.</t>
  </si>
  <si>
    <r>
      <t>Blacklisting:</t>
    </r>
    <r>
      <rPr>
        <sz val="10"/>
        <color rgb="FF282829"/>
        <rFont val="Franklin Gothic Book"/>
        <family val="2"/>
      </rPr>
      <t xml:space="preserve"> Denying people employment for a particular reason, such as political affiliation, involvement in trade union activity, gender, or a history of whistleblowing.</t>
    </r>
  </si>
  <si>
    <t>The fishery/farm/facility has a robust operational system in place to monitor, remediate, and report on the performance against their own recruitment policies and/or compliance of labor recruiters to ensure effective policy implementation. Awareness training for managers and workers is embedded into this system,</t>
  </si>
  <si>
    <t>Note, this training can be encompassed as part of a broader rights awareness training for workers that includes other trainings mentioned throughout the SRA.</t>
  </si>
  <si>
    <t>AND – Workers have a direct line of communication to their labor recruiter, access to effective grievance mechanisms, and appropriate remedy at all stages of the recruitment process (pre-departure, in-transit, on job placement, and upon return) in a language they understand,</t>
  </si>
  <si>
    <t>OR - Data collected resulted in a low-risk rating for Risk Indicator 2.1.1.</t>
  </si>
  <si>
    <t>AND – Data Collection Point 1.1.3 D.3 is met, and desk research suggests effective or improving enforcement of regulation of human trafficking,</t>
  </si>
  <si>
    <t>At a minimum, desk review should refer to the most recent US Department of State Trafficking in Persons report, including the section on prosecution, protection, and prevention for the country/flag state of operation. Other references may be included in this research including national country reports, academic studies, Seafood Social Risk Tool profiles, etc.</t>
  </si>
  <si>
    <t>AND - Workers do not pay any recruitment fees,</t>
  </si>
  <si>
    <r>
      <t>This means full implementation of the Employer Pays Principle: “No worker should pay for a job – the costs of recruitment should be borne not by the worker but by the employer” (</t>
    </r>
    <r>
      <rPr>
        <sz val="10"/>
        <color theme="1"/>
        <rFont val="Franklin Gothic Book"/>
        <family val="2"/>
      </rPr>
      <t>IHBR)</t>
    </r>
    <r>
      <rPr>
        <sz val="10"/>
        <color rgb="FF000000"/>
        <rFont val="Franklin Gothic Book"/>
        <family val="2"/>
      </rPr>
      <t>.
Recruitment fees or related costs should not be collected from workers by an employer, their subsidiaries, labor recruiters, or other third parties providing related services. Fees or related costs should not be collected directly or indirectly, such as through deductions from wages and benefits.</t>
    </r>
  </si>
  <si>
    <t>AND – Workers have received pre-departure training before leaving their home country, including terms and conditions of the contract, expectations about working conditions (e.g., how long each fishing trip will be or what a typical day looks like), and grievance mechanisms they will have access to while away from home.</t>
  </si>
  <si>
    <t>AND - The fisher/farmer is paying off debt to a cooperative, association, buyer, or permit holder (for equipment, permit fees, fuel costs, ice, etc.), but most of their income is kept and a smaller percentage is used to pay back their debts,</t>
  </si>
  <si>
    <t>AND - The fisher/farmer is paying off debt to a cooperative, association, buyer, or permit holder (for equipment, permit fees, fuel costs, ice, etc.), and their debt has remained stable or decreased over time proportional to their income,</t>
  </si>
  <si>
    <t>AND - The fisher/farmer is allowed to witness the product being weighed or graded to calculate their income,</t>
  </si>
  <si>
    <t>AND - If applicable, interest rates charged to fishers/farmers are transparent and agreed upon in advance,</t>
  </si>
  <si>
    <t xml:space="preserve">AND – If fishing/farming/processing activities are financed by a cooperative, association, buyer, or permit holder, terms do not limit fishers/farmers to an exclusive sales agreement beyond reasonable terms, which must be agreed upon by both parties. </t>
  </si>
  <si>
    <t xml:space="preserve">For example, it may be mutually beneficial for a vessel owner or smallholder farm owner to enter into an agreement with an intermediary who provides financial support or provision of capital in exchange for seafood product sales. However, such arrangements should have clearly defined terms and limits and should not preclude vessel owners or smallholder farm owners from selling their seafood elsewhere. In cooperatives or associations, members may receive access to certain benefits for selling product into the cooperative structure, however they should not be punished if product is sold to a buyer outside of the cooperative or association. </t>
  </si>
  <si>
    <t>The fisher/farmer is paying off debt to a cooperative, association, buyer, or permit holder (for equipment, permit fees, fuel costs, ice, etc.), but a minimal percentage of their income is used to pay back their debts and their debt has decreased over time proportional to their income.</t>
  </si>
  <si>
    <t>If the worker is not paying off debt to a cooperative, association, buyer, or permit holder, this can be marked as N/A in the SRA.</t>
  </si>
  <si>
    <r>
      <t xml:space="preserve">AND - </t>
    </r>
    <r>
      <rPr>
        <sz val="10"/>
        <color rgb="FF000000"/>
        <rFont val="Franklin Gothic Book"/>
        <family val="2"/>
      </rPr>
      <t>The farm/fishery/facility has a policy prohibiting the use of child labor which specifies a commitment to respect minimum age requirements and clear age verification processes, and the policy clearly states protections for young workers (under the age of 18),</t>
    </r>
  </si>
  <si>
    <t>This policy covers all workers who pertain to a business or who are part of a cooperative or association.
Note, in small-scale fisheries or smallholder farming contexts, there may not be a written policy available, but customs and norms should be universally acknowledged in interviews, including a deep-rooted community understanding that children should not be engaged in dangerous work. This should also be coupled with clear definitions by the government as a guiding policy. 
Child: Every human being below the age of eighteen years unless under the law applicable to the child, majority is attained earlier (UN Convention on the Rights of the Child).
Child labor: Work that is inappropriate for a child’s age, affects their education, or, by its nature or the circumstances in which it is carried out, is likely to harm the health, safety or morals of children (e.g., heavy lifting disproportionate to a person’s body size, operating heavy machinery, using dangerous equipment, night work).
Young worker: Any person who has attained the minimum age for employment but is younger than 18 (or the age of legal adulthood as defined by national law, if higher). Young workers may be vulnerable to workplace health and safety risks due to lack of work experience or training.</t>
  </si>
  <si>
    <t>AND - There are no indications of hazardous child labor or the worst forms of child labor, and children below the legal age of employment are not employed,</t>
  </si>
  <si>
    <r>
      <t>Hazardous child labor:</t>
    </r>
    <r>
      <rPr>
        <sz val="10"/>
        <color rgb="FF282829"/>
        <rFont val="Franklin Gothic Book"/>
        <family val="2"/>
      </rPr>
      <t xml:space="preserve"> Work which exposes children to physical, psychological or sexual abuse; work underground, under water, at dangerous heights or in confined spaces; work with dangerous machinery, equipment and tools, or which involves the manual handling or transport of heavy loads; work in an unhealthy environment which may, for example, expose children to hazardous substances, agents or processes, or to temperatures, noise levels, or vibrations damaging to their health; work under particularly difficult conditions such as work for long hours or during the night or work where the child is unreasonably confined to the premises of the employer (ILO C182).</t>
    </r>
    <r>
      <rPr>
        <b/>
        <sz val="10"/>
        <color rgb="FF000000"/>
        <rFont val="Franklin Gothic Book"/>
        <family val="2"/>
      </rPr>
      <t xml:space="preserve"> 
</t>
    </r>
    <r>
      <rPr>
        <sz val="10"/>
        <color rgb="FF000000"/>
        <rFont val="Franklin Gothic Book"/>
        <family val="2"/>
      </rPr>
      <t>Worst forms of child labor: This includes any form of slavery or trafficking, the use of children in armed conflict, illicit activities, prostitution, or work that is likely to harm the health, safety, or morals of the child (ILO C182).
Minimum age for employment:
-        Onshore: 15 years of age, unless local minimum age law stipulates a higher age for work or mandatory schooling, in which case the higher age would apply. If, however, local minimum age law is set at 14 years of age in accordance with developing country exceptions under ILO C138, the lower age applies.
-        Off-shore: The minimum age for work on board a fishing vessel is 16 years of age, unless the competent authority has authorized a minimum age of 15 for persons who are (a) no longer subject to compulsory schooling as provided by national legislation, and who are engaged in vocational training in fishing or (b) performing light work during school holidays (ILO C188).</t>
    </r>
  </si>
  <si>
    <t>AND – Young workers below the age of 18 are not engaged in work that is likely to jeopardize their health, safety, or morals,</t>
  </si>
  <si>
    <t xml:space="preserve">This includes, but is not limited to, night work, operating heavy machinery, working without proper PPE or training, handling irritable substances (chemicals), etc.
If young workers who are working on vessels, farms, or at processing facilities within the Unit of Assessment are participating in an apprenticeship or training program, they should be under close supervision, continually monitored, and performing activities clearly defined in the program. Assessors should carefully review such programs to ensure due diligence in maintaining a safe work environment for young workers. </t>
  </si>
  <si>
    <t>AND - In small-scale fisheries or on smallholder farms where it is customary for children to support direct family members and/or there are government supported programs to encourage learning and development of children in the community, children under legal age for work may participate in tasks which do not harm their health, safety, morals, or education, they do not work at night, and never handle irritable substances (chemicals),</t>
  </si>
  <si>
    <t>This is only applicable if the parent or direct family member owns and operates their own vessel or farm, which is most common in small-scale fisheries and smallholder farming contexts. Parental consent should be clearly provided for children participating in government supported programs.</t>
  </si>
  <si>
    <t>AND – There are no indications of child labor as per Data Collection Point 1.1.5 D.3 BUT the fishery/farm/facility does not have a clear remediation process if child labor is uncovered that ensures the best interests of the child and that the child does not end up in a worse form of employment.</t>
  </si>
  <si>
    <t xml:space="preserve">Note, this can be clearly stated in the policy in Data Collection Point 1.1.5 D.2. The fishery/farm/facility must be able to clearly demonstrate what they would do if they identified a child on a vessel or hired to a farm or facility. </t>
  </si>
  <si>
    <t>There are no indications of child labor as per Data Collection Point 1.1.5 D.3 AND the fishery/farm/facility does have a clear remediation process if child labor is uncovered that ensures the best interests of the child and that the child does not end up in a worse form of employment.</t>
  </si>
  <si>
    <t xml:space="preserve">AND – The fishery/farm/facility has a system in place to ensure that managers and workers are trained on and aware of the policy. As part of this system, there is a mechanism in place to monitor performance against the child labor policy to measure effectiveness. </t>
  </si>
  <si>
    <t>AND - There are national laws that respect the rights of workers to freedom of association and collective bargaining, (including cooperatives, associations, or trade unions) which are upheld and respected, and the employer adheres to those laws,</t>
  </si>
  <si>
    <r>
      <t xml:space="preserve">Freedom of association: </t>
    </r>
    <r>
      <rPr>
        <sz val="10"/>
        <color rgb="FF000000"/>
        <rFont val="Franklin Gothic Book"/>
        <family val="2"/>
      </rPr>
      <t>The right to establish and join organizations of one’s own choosing without previous authorization, and to draw up constitutions and rules, to elect representatives in full freedom, to organize administration and activities, and to formulate programs, without interference (ILO C87 &amp; C98).</t>
    </r>
    <r>
      <rPr>
        <b/>
        <sz val="10"/>
        <color rgb="FF000000"/>
        <rFont val="Franklin Gothic Book"/>
        <family val="2"/>
      </rPr>
      <t xml:space="preserve">
</t>
    </r>
    <r>
      <rPr>
        <sz val="10"/>
        <color rgb="FF000000"/>
        <rFont val="Franklin Gothic Book"/>
        <family val="2"/>
      </rPr>
      <t>Collective bargaining: All negotiations which take place between an employer, a group of employers or one or more employers’ organizations, on the one hand, and one or more workers’ organizations, on the other, for determining working conditions and terms of employment; and/or regulating relations between employers and workers; and/or regulating relations between employers or their organizations and a workers’ organization or workers’ organizations (ILO C154).
This policy covers all workers who pertain to a business or who are part of a cooperative or association.
Assessors should note whether or not the country has ratified ILO C98 and C87 as part of this evaluation. It is also essential to verify if laws in place are applicable to the fishing and aquaculture sectors as these sectors are often exempt from certain legislation. 
Note, any Unit of Assessment that falls within a country that does not have laws recognizing these rights will default to high risk, as this can act as a direct barrier to workers regardless of other circumstances. However, within a company or in establishing other forms of worker organizations (i.e., whenever a group of workers has come together to advocate for their rights), this can be noted under Risk Indicator 2.1.3b as a means to improve governance in the workforce, but is not a true replacement for union worker representation. 
See Data Collection Point 1.1.3 D.11 for more guidance when migrant workers are present.</t>
    </r>
  </si>
  <si>
    <t>AND - The employer or cooperative has a policy or by-laws that respect the rights of workers to freedom of association and collective bargaining,</t>
  </si>
  <si>
    <t>AND – Workers (including migrant workers) are free to form or join worker organizations, including trade unions, to advocate for and protect their rights, and have the right to decide their own structure, policies, programs, priorities, etc. without employer interference,</t>
  </si>
  <si>
    <t>AND - Human rights defenders are not actively suppressed and there is no recent record of litigation by employers against human rights defenders or workers (e.g., defamation or libel suits),</t>
  </si>
  <si>
    <t>This Data Collection Point covers all human rights defenders and does not solely pertain to the seafood industry. This Data Collection Point as written does not specify if this is suppression via the Unit of Assessment or in the region, but the intent is to cover both. Assessors should collect secondary data (desk research) that indicates whether or not this is an issue in the country or sector, independent of the site (e.g., government suppression), in addition to the site specifically (e.g., company lawsuit against human rights groups). This may include supporting groups outside of the site that are engaging in these kinds of activities.</t>
  </si>
  <si>
    <t>AND - There are no indications of discrimination against workers who are members or leaders of unions, cooperatives, or associations and workers are not retaliated against or dismissed for exercising their right to organize, bargain collectively, or strike.</t>
  </si>
  <si>
    <t>If workers are not part of a union, cooperative, or association at the time of assessment, this can be marked as N/A in the SRA.</t>
  </si>
  <si>
    <t>There is a system in place to ensure that managers and workers are trained on policies pertaining to freedom of association and collective bargaining and they are aware of their rights. This system includes a mechanism to measure effective implementation of the policy,</t>
  </si>
  <si>
    <t>AND - There is an independent, active trade union or worker organization directly available to workers, not controlled by an employer or government agency,</t>
  </si>
  <si>
    <t xml:space="preserve">Assessors should review the efficacy of any groups that are available to workers by inquiring about how the trade union or worker organization operates, and include worker perception questions to evaluate if workers are 1) able to recognize benefits from participation, 2) if they have poor perceptions about how the union is operating, and 3) if workers directly mention issues of corruption or misconduct by the union. Refer to the OR statement below in this case, as these issues may constitute barriers to workers fully accessing their rights. </t>
  </si>
  <si>
    <t xml:space="preserve">OR - The fishery/farm/facility has identified barriers to workers accessing their rights to freedom of association and collective bargaining if there is no independent, active trade union or worker organization, and there are measures in place to address those barriers, </t>
  </si>
  <si>
    <t xml:space="preserve">If there is no trade union or worker organization present, assessors should better understand the root cause. When speaking to workers, assessors should inquire as to whether or not worker organization is of interest. If assessors can determine that workers have full access to their rights and have decided not to exercise those rights, this Data Collection Point can be marked as met. 
Note, in distant water fishing fleets, a key barrier to worker organization is lack of access to Wi-Fi or other satellite internet connectivity. Increasingly, this is a key enabling factor for crew on distant water fishing vessels to exercise their rights. </t>
  </si>
  <si>
    <t>AND – Where an independent, active trade union exists, a collective bargaining agreement is in place between the trade union and the employer, covering terms of employment,</t>
  </si>
  <si>
    <t>AND - Workers are trained by workers’ organizations on their rights to organize and bargain collectively,</t>
  </si>
  <si>
    <t>Note, if there is no existing framework within the fisheries or aquaculture sectors, organized workers from other sectors in the country can be brought in for peer-to-peer learning.</t>
  </si>
  <si>
    <t xml:space="preserve">AND – Women and other marginalized gender identities participate in trade unions or cooperatives commensurate with their representation in the workforce. </t>
  </si>
  <si>
    <r>
      <t>Marginalized gender identity:</t>
    </r>
    <r>
      <rPr>
        <sz val="10"/>
        <color rgb="FF000000"/>
        <rFont val="Franklin Gothic Book"/>
        <family val="2"/>
      </rPr>
      <t xml:space="preserve"> This includes, but is not limited to cisgender women, gender queer individuals, transgender individuals, agender individuals, non-binary individuals, or gender diverse individuals. Refer to the glossary for full definitions for each gender identity listed above. </t>
    </r>
    <r>
      <rPr>
        <b/>
        <sz val="10"/>
        <color rgb="FF000000"/>
        <rFont val="Franklin Gothic Book"/>
        <family val="2"/>
      </rPr>
      <t xml:space="preserve">
</t>
    </r>
    <r>
      <rPr>
        <sz val="10"/>
        <color rgb="FF000000"/>
        <rFont val="Franklin Gothic Book"/>
        <family val="2"/>
      </rPr>
      <t>While this Data Collection Point refers to “workforce”, this can be interpreted for small-scale fisheries or smallholder farms in relation to women’s roles in worker organizations, cooperatives, or associations. Many women play a critical role in small-scale fisheries and smallholder farms. Assessors should take note of the role women are playing in the fishery or farm and critically review the leadership structure of worker organizations where present. If women are not represented in the cooperative or association commensurate with their representation in the fishery/farm, this Data Collection Point cannot be met. This is also the case for fisheries where women are undertaking fishing activities as well. 
If the fishery/farm does not have a cooperative or worker organization at the time of the assessment, this Data Collection Point may be N/A.</t>
    </r>
  </si>
  <si>
    <t>AND - Minimum legal requirements for income and benefits are properly defined in domestic labor law, including cadence of payment,</t>
  </si>
  <si>
    <t xml:space="preserve">Assessors should validate that local labor laws are applicable to the agriculture and fisheries sectors as these are often an exception. </t>
  </si>
  <si>
    <t>AND - Domestic law may not recognize equal remuneration for work of equal value for men and women, however, wages paid to workers reflect equal remuneration,</t>
  </si>
  <si>
    <t xml:space="preserve">This also includes equal remuneration for other marginalized gender identity groups.
Equal remuneration: Rates of remuneration established without discrimination based on gender, where remuneration refers to the ordinary, basic or minimum wage or salary and any additional emoluments whatsoever payable directly or indirectly, whether in cash or in kind, by the employer to the worker and arising out of the worker’s employment (ILO C100). </t>
  </si>
  <si>
    <t>AND – Payment-share systems are only used for workers employed on vessels directly engaged in catching of fish, and are not used on aquaculture farms or in processing facilities,</t>
  </si>
  <si>
    <r>
      <t>Payment-share systems:</t>
    </r>
    <r>
      <rPr>
        <sz val="10"/>
        <color rgb="FF000000"/>
        <rFont val="Franklin Gothic Book"/>
        <family val="2"/>
      </rPr>
      <t xml:space="preserve"> (</t>
    </r>
    <r>
      <rPr>
        <i/>
        <sz val="10"/>
        <color rgb="FF000000"/>
        <rFont val="Franklin Gothic Book"/>
        <family val="2"/>
      </rPr>
      <t>syn: catch share, share catch)</t>
    </r>
    <r>
      <rPr>
        <sz val="10"/>
        <color rgb="FF000000"/>
        <rFont val="Franklin Gothic Book"/>
        <family val="2"/>
      </rPr>
      <t xml:space="preserve"> A method commonly used to pay crew on fishing vessels whereby the captain splits the total revenue, after costs, with crew on board based on a percentage of the total catch. This means crew may not know their earnings until after the fishing trip. </t>
    </r>
  </si>
  <si>
    <t>AND - Wage levels and benefits meet the minimum legal requirements according to domestic labor laws of workplace, farm, or country of flagged vessel,</t>
  </si>
  <si>
    <t>This includes lawful contributions to social security for employees. Note, legislation may not include benefits for the informal sector, which is how the fisheries and aquaculture sectors are often categorized.
If workers are paid by piece rate, rates are set to ensure workers are able to earn at least the legal minimum wage.</t>
  </si>
  <si>
    <t>OR - If there are legal exceptions related to minimum wage in the fisheries or aquaculture sectors, the employer has defined workers’ wages, piece rate, or payment-share terms and benefits and has paid according to these terms. These terms are agreed upon at the time of employment (or made prior to departure in the case of vessels), AND the employer can demonstrate a concerted effort to align take home pay with legal minimums defined for other sectors,</t>
  </si>
  <si>
    <t xml:space="preserve">Methods such as piece rate should enable workers to earn legal minimums according to a regular work week (defined as 48 hours).
Payment-share is common for wild capture operations across all scales. Piece rate is common for aquaculture farms and processing facilities. Typical hourly wages are more common in larger industrial fisheries, aquaculture farms, and processing facilities. </t>
  </si>
  <si>
    <t>AND - Overtime wages are paid in accordance with minimum legal requirements, based on domestic labor laws of workplace, farm, or country of flagged vessel,</t>
  </si>
  <si>
    <t xml:space="preserve">Note, if there is no overtime defined in law, there can be no violation here. This Data Collection Point is only specific to where laws exist, which is more common in land-based facilities, but may be applicable to the fishing and aquaculture sectors. Assessors should review national laws to confirm applicability of any and all overtime laws. </t>
  </si>
  <si>
    <t>AND - Wages paid to workers are what was promised at the time of employment, are not withheld as a form of discipline, do not contain illegal deductions, are paid on time or directly to the worker, and workers are paid monthly or other regular payment,</t>
  </si>
  <si>
    <t xml:space="preserve">“Other regular payment” means paid in accordance with national laws and as agreed upon by workers in agreements clearly explained to them, and payment terms are clearly understood by workers before beginning employment. </t>
  </si>
  <si>
    <t xml:space="preserve">AND - Employers follow legal requirements related to hiring and employment practices, </t>
  </si>
  <si>
    <t xml:space="preserve">This includes situations whereby employers do not hire permanent positions to avoid providing benefits to eligible workers. As best practice, full-time positions should be staffed with full-time employees. Furthermore, terms and conditions within contracts should be aligned with local law (e.g., wages should reflect at least minimum wage in the sector, benefits and deductions, such as tax withholdings, should be lawful, etc.) and written contracts should be provided if required by law. </t>
  </si>
  <si>
    <t>AND - Workers are aware of how their earnings or deductions are calculated and their rights to benefits, are allowed to witness procedures used to determine earnings (weighing, grading), and if workers have signed written contracts, contracts are in a language they understand, with additional provisions made for illiteracy,</t>
  </si>
  <si>
    <t xml:space="preserve">Workers can be made aware either through written or verbal agreements. The terms they agreed upon before starting their job and these terms match what was agreed upon before beginning employment. 
Refer to Indicator 1.1.4 for weighing and grading related to small-scale fisheries and smallholder farms. </t>
  </si>
  <si>
    <t>AND - Workers receive wage slips with itemized deductions or written receipts,</t>
  </si>
  <si>
    <t xml:space="preserve">Wage slips or receipts may be provided in digital format if workers have clear access (e.g., if workers need internet connectivity to view wage slips but are not provided with access, they should be receiving hard copies). Other methods to demonstrate workers have received confirmation of their pay may be accepted, and assessors should evaluate based on the unique characteristics of the fishery/farm/facility (e.g., sophistication of the operation). </t>
  </si>
  <si>
    <t>OR – On individually operating vessels, workers have the choice to sign off on their pay or are aware they can ask about the details of their pay at any time.</t>
  </si>
  <si>
    <r>
      <t xml:space="preserve">Individually operating vessels: </t>
    </r>
    <r>
      <rPr>
        <sz val="10"/>
        <color rgb="FF282829"/>
        <rFont val="Franklin Gothic Book"/>
        <family val="2"/>
      </rPr>
      <t>Vessels that are not part of a larger business operation. Decisions made on these types of vessels will only apply to crew on board. Note this is distinct from single-handed vessels (refer to definition in Glossary).</t>
    </r>
  </si>
  <si>
    <t>Employed individuals, whether in the informal or formal sector, are able to contribute to and access social security benefits,</t>
  </si>
  <si>
    <t xml:space="preserve">This includes captains and farm managers if they are employed by a vessel owner or farm owner. See Indicator 3.2.2 regarding broader community access for single-handed vessel owners and smallholder farm owners in community-based Units of Assessment. </t>
  </si>
  <si>
    <t>AND - Wages or earnings are higher than minimum legal wages or meet living wage levels (includes being able to provide for family, save, or invest), and benefits are provided beyond legal minimums,</t>
  </si>
  <si>
    <r>
      <t>Living wage</t>
    </r>
    <r>
      <rPr>
        <sz val="10"/>
        <color rgb="FF282829"/>
        <rFont val="Franklin Gothic Book"/>
        <family val="2"/>
      </rPr>
      <t>: Remuneration received for a standard work week by a worker in a particular place sufficient to afford a decent standard of living for the worker and their family. Elements of a decent standard of living include food, water, housing, education, health care, transport, clothing, and other essential needs, including provision for unexpected events.</t>
    </r>
  </si>
  <si>
    <t>AND - Both domestic law and practices and policies of the fishery/farm/facility uphold the principles of equal remuneration for men and women,</t>
  </si>
  <si>
    <t>AND – The fishery/farm/facility has a policy that clearly defines pathways to increase pay according to job role, experience, or third-party accreditation/certifications, among others, and workers are aware of steps they can take to increase their pay. Any differences in pay between employees can be justified by this policy,</t>
  </si>
  <si>
    <t>AND – If the employer hires workers directly, they do so on a permanent basis where possible,</t>
  </si>
  <si>
    <t xml:space="preserve">If the employer hires workers repeatedly over long periods of time, they should conduct an evaluation of whether or not they can be hiring workers under permanent status. Assessors should be looking for situations whereby workers are essentially hired year-round but on time-limited contracts which may be an effort by the employer to avoid paying benefits. </t>
  </si>
  <si>
    <t>OR – The employer implements policies to hire the same seasonal or contract workers year over year whenever possible.</t>
  </si>
  <si>
    <t>AND - The employer and workers discuss how they can improve wages and productivity in mutually beneficial ways,</t>
  </si>
  <si>
    <t>In interviews with workers, assessors should ask whether the captain or employer is receptive to feedback about pay and/or if workers have a mechanism to discuss payment terms.
How this looks in small-scale fisheries or on smallholder farms may differ greatly. Generally, a centralized employer for this type of engagement does not exist in small-scale fisheries or on smallholder farms, although these discussions may occur on vessels or within cooperatives or associations. 
Within small-scale fishing cooperatives or associations, assessors can verify if there are mechanisms for fishers to bring forward issues and suggestions about payment share and/or for captains to discuss ways to improve payment share terms.</t>
  </si>
  <si>
    <t xml:space="preserve">AND - There are written contracts between the employer and employees in a language employees understand, with additional provisions made for illiteracy. </t>
  </si>
  <si>
    <t>Written contracts may not be common in some fisheries or farms, and workers themselves may be hesitant to enter into formal contracts. Should written contracts be instated, workers should also be trained in the contents of their contracts, the purpose of written contracts, and how to use them if issues arise. Terms and conditions that workers experience should match what was outlined in written or verbal contracts, otherwise this may indicate a misunderstanding and/or intentional deception (see Data Collection Point 1.1.2 D.3). 
Refer to Data Collection Point 1.1.2 D.8 for guidance on contracts in small-scale fisheries and on smallholder farms.</t>
  </si>
  <si>
    <t>AND - There is a mechanism in place for workers to record hours of work or hours of rest,</t>
  </si>
  <si>
    <t xml:space="preserve">Workers should be aware of these tracking mechanisms if they exist. In most cases, workers should be recording their own hours or signing off on them directly. Furthermore, if records exist, assessors should validate against other data sources to evaluate legitimacy of records available. </t>
  </si>
  <si>
    <t>AND - Working hours meet the domestic legal minimum requirements, and overtime hours are paid at a premium as required by law,</t>
  </si>
  <si>
    <t xml:space="preserve">Assessors should validate that local labor laws are applicable to the agriculture and fisheries sectors as these are often an exception. If not defined by law, this can be marked as N/A specifying no such laws exist that could be broken. </t>
  </si>
  <si>
    <t>AND – Workers on vessels have at least 10 hours of rest in a 24-hour period and at least 77 hours of rest in a 7-day period,</t>
  </si>
  <si>
    <t>This is in alignment with ILO C188.
This is not applicable to aquaculture farms or other onshore facilities (see Data Collection Point 1.1.8 D.8).</t>
  </si>
  <si>
    <t>AND - Overtime is voluntary.</t>
  </si>
  <si>
    <t>In cases where overtime is not defined by law, any hours of work that entail fewer hours of rest than those defined in ILO C188 should be voluntary. 
For work onshore, this is applicable for any hours worked above 48 hours a week.</t>
  </si>
  <si>
    <t>AND – Workers have been made aware of expected working hours before beginning employment, and hours worked match what was expected at the time of employment.</t>
  </si>
  <si>
    <t xml:space="preserve">This applies regardless of whether terms are defined in signed, written contracts, or agreed upon via verbal agreements. </t>
  </si>
  <si>
    <t>There is an independent, third-party oversight mechanism for verification of working hours,</t>
  </si>
  <si>
    <t>This can be in the form of a social audit, labor inspection, or other validation process but must involve someone outside of the Unit of Assessment verifying working hours.</t>
  </si>
  <si>
    <t>AND - Onshore workers do not work more than 48 hours per week even if the law permits more, and do not work more than 6 days per week,
OR – If workers are regularly working in excess of 48 hours per week and 6 days per week, management has analyzed the root causes resulting in excessive working hours and is implementing actions to reduce working hours to meet international best practices,</t>
  </si>
  <si>
    <t>This includes aquaculture farms, processing facilities, and work performed at landing sites. 
This refers to 48 hours per week, not including overtime.
Note, this is based on ILO C001 which is not specific to fisheries and aquaculture. Aquaculture often falls under ‘agriculture’, and ILO C184 does not recommend working hours in the agriculture sectors, leaving it up to the states. This is where the minimum benchmark is set, however, the OR statement below allows for some flexibility in the approach to working hours.
This includes aquaculture farms, processing facilities, and work performed at landing sites. In alignment with ILO C001, work should not exceed 56 hours per week on average. 
The analysis of root causes should at a minimum review:
-        Wages: Are workers compelled to work longer hours to earn more because wages are insufficient? Does overtime present the opportunity for premium pay (e.g., 1.5x wages for hours over 48 hours per week)?
-        Safety provisions: Is exhaustion exacerbating occupational risk?
-        Work agreements: Have workers agreed to work hours greater than 48 hours per week? Are they able to refuse work over 48 hours per week?</t>
  </si>
  <si>
    <t xml:space="preserve">AND - Systems are in place to anticipate peak production needs and seasonal variation to ensure that excessive overtime is not required, </t>
  </si>
  <si>
    <t>AND - The workplace has paid pre- and post-natal maternity/paternity leave with adequate compensation for all permanent employees.</t>
  </si>
  <si>
    <r>
      <t>Permanent employee:</t>
    </r>
    <r>
      <rPr>
        <sz val="10"/>
        <color rgb="FF000000"/>
        <rFont val="Franklin Gothic Book"/>
        <family val="2"/>
      </rPr>
      <t xml:space="preserve"> An individual that is hired on an ongoing, year-round basis or has a contract lasting 12 months or more. </t>
    </r>
    <r>
      <rPr>
        <b/>
        <sz val="10"/>
        <color rgb="FF000000"/>
        <rFont val="Franklin Gothic Book"/>
        <family val="2"/>
      </rPr>
      <t xml:space="preserve">
See Data Collection Point 1.1.7 D.15 above regarding hiring the same workers year over year. </t>
    </r>
  </si>
  <si>
    <t>AND - Housing and sleeping quarters have adequate fire prevention and air ventilation, meet legal requirements, and meet basic standards of safety, decency, hygiene, and comfort,</t>
  </si>
  <si>
    <r>
      <t>Basic standards:</t>
    </r>
    <r>
      <rPr>
        <sz val="10"/>
        <color rgb="FF000000"/>
        <rFont val="Franklin Gothic Book"/>
        <family val="2"/>
      </rPr>
      <t xml:space="preserve"> Accommodation on board fishing vessels that fly its flag shall be of sufficient size and quality and appropriately equipped for the service of the vessel and the length of time fishers live on board. In particular, such measures shall address, as appropriate, the following issues: (a) approval of plans for the construction or modification of fishing vessels in respect of accommodation; (b) maintenance of accommodation and galley spaces with due regard to hygiene and overall safe, healthy and comfortable conditions; (c) ventilation, heating, cooling and lighting; (d) mitigation of excessive noise and vibration; (e) location, size, construction materials, furnishing and equipping of sleeping rooms, mess rooms and other accommodation spaces; (f) sanitary facilities, including toilets and washing facilities with adequate privacy, and supply of sufficient hot and cold water; and (g) procedures for responding to complaints concerning accommodation that does not meet the requirements of this Convention (ILO 2007).
On vessels, these conditions should be adequate according to trip length. Vessels that are at sea for extended periods of time (e.g., in excess of 3 months) serve as a long-term home for workers and should be suitable to maintain levels of safety, decency, hygiene, and comfort that do not deteriorate throughout the duration of the trip. </t>
    </r>
  </si>
  <si>
    <t>AND – On liveaboard vessels, there are enough bunks for each crew member to have their own,</t>
  </si>
  <si>
    <r>
      <t>Liveaboard vessels:</t>
    </r>
    <r>
      <rPr>
        <sz val="10"/>
        <color rgb="FF282829"/>
        <rFont val="Franklin Gothic Book"/>
        <family val="2"/>
      </rPr>
      <t xml:space="preserve"> Vessels that engage in fishing trips that last 24 hours or longer and require sleep accommodation according to ILO recommended hours of rest. 
This can be marked as N/A for land-based employer-provided housing. </t>
    </r>
  </si>
  <si>
    <t>AND - Sanitary facilities (appropriate to vessel or based on the number of residents) with adequate privacy are provided,</t>
  </si>
  <si>
    <t>AND - Sleeping quarters, sanitation facilities, and employer-provided housing exits cannot be locked from the outside, and workers’ freedom of movement is not restricted,</t>
  </si>
  <si>
    <t xml:space="preserve">Note, this can present a risk to workers’ safety in emergency situations, as it is essential to ensure no restrictions to workers’ freedom of movement, and for vessels is aligned with Article 25 of ILO C188. </t>
  </si>
  <si>
    <t>AND - Workers living in employer-provided housing or on board have access to adequate and sanitary food at fair prices,</t>
  </si>
  <si>
    <t>Adequacy of food provided should be evaluated by assessors according to the unique aspects of the Unit of Assessment. For example, food should be available in sufficient quantity and quality to meet workers’ dietary needs and food preferences. Workers reporting any kind of illness (e.g., beriberi) or severe weight loss as a result of lack of access to sufficient, nutritious food should be flagged and evaluated in accordance with Indicator 1.1.2 as potential risk of forced labor conditions.</t>
  </si>
  <si>
    <t>AND - Potable water is accessible to workers,</t>
  </si>
  <si>
    <t>AND – Vessel owners and captains abide by flag state legislation that defines the frequency with which vessels must come into port.</t>
  </si>
  <si>
    <t xml:space="preserve">N/A for land-based housing and if no such legislation exists for the classification of vessel.
Although captains are often considered workers, in this case, as they are the ones in control of vessel movement, captains are ultimately responsible for bringing the vessel into port. Note, legislation may not require vessels return to flag state ports and may land in other port states. Captains must be able to demonstrate they are meeting minimum expectations. </t>
  </si>
  <si>
    <t xml:space="preserve">There are separate sanitary facilities for men and women, or sanitary facilities can be locked from the inside, </t>
  </si>
  <si>
    <t xml:space="preserve">AND - There are separate sleeping quarters for men and women, </t>
  </si>
  <si>
    <t>The only exception is whereby employer-provided housing is also hosting families.</t>
  </si>
  <si>
    <t>AND –Workers or their representatives and vessel owners/management meet regularly to discuss vessel or housing improvements,</t>
  </si>
  <si>
    <t>AND – When liveaboard vessels are docked at port, workers are provided adequate housing accommodation on shore wherever feasible under national law,</t>
  </si>
  <si>
    <t>Workers employed under visas should be made aware of their legal protections and rights. This includes understanding allowances or restrictions regarding workers’ ability to leave fishing vessels when docked at foreign ports.</t>
  </si>
  <si>
    <t>AND – Where families of workers are hosted in worker-provided housing, the fishery/farm/facility provides childcare.</t>
  </si>
  <si>
    <t>AND - On vessels conducting fishing trips longer than 3 days, vessels carry a crew list and provide a copy to authorized persons ashore at the time of vessel departure,</t>
  </si>
  <si>
    <t>AND - Workers have access to communication equipment on board that can be used for emergencies or safety purposes and understand how to use it; this includes a radio on board large vessels,</t>
  </si>
  <si>
    <r>
      <t>Large vessels:</t>
    </r>
    <r>
      <rPr>
        <sz val="10"/>
        <color rgb="FF282829"/>
        <rFont val="Franklin Gothic Book"/>
        <family val="2"/>
      </rPr>
      <t xml:space="preserve"> Vessels equal to, or greater than 24 meters (ILO 2007).</t>
    </r>
    <r>
      <rPr>
        <b/>
        <sz val="10"/>
        <color rgb="FF282829"/>
        <rFont val="Franklin Gothic Book"/>
        <family val="2"/>
      </rPr>
      <t xml:space="preserve">
</t>
    </r>
    <r>
      <rPr>
        <sz val="10"/>
        <color rgb="FF282829"/>
        <rFont val="Franklin Gothic Book"/>
        <family val="2"/>
      </rPr>
      <t>This is applicable to smallholder and industrial farms as written. 
Vessels smaller than 24 meters should have some form of functional communication equipment and vessels 24 meters or more must have a formal radio that works. Data Collection Point 1.1.10 D.10 below extends this requirement to vessels under 24 meters.</t>
    </r>
  </si>
  <si>
    <t>AND - Adequate personal protective equipment (PPE) (i.e., life jackets, gloves) is provided on board or in the workplace at no cost (unless on a single-handed vessel or self-employed farmer with no employees),</t>
  </si>
  <si>
    <r>
      <t>Personal protective equipment:</t>
    </r>
    <r>
      <rPr>
        <sz val="10"/>
        <color rgb="FF282829"/>
        <rFont val="Franklin Gothic Book"/>
        <family val="2"/>
      </rPr>
      <t xml:space="preserve"> Equipment worn to minimize exposure to workplace injuries and illnesses that may result from contact with chemical, radiological, physical, electrical, mechanical, or other workplace hazards (Source: US Department of Labor). It includes any item a worker needs to wear for their own protection. PPE may include but is not limited to clothing, footwear, eye protection, ear protection, gloves, masks, and personal flotation devices (FTUSA).
This includes PPE specific to the safe handling of chemicals as prescribed in Material Safety Data Sheet (MSDS). This also should include special provisions for dive fisheries. 
Single-handed vessel: (syn: self-employed fisher, day boat): Single-handed vessels are exclusively both owned and operated by an individual (i.e., single-handed vessels do not include crew; see definition of ‘worker’). Operators of single-handed vessels are not considered employed workers, nor do they employ anyone directly. Single-handed vessels may or may not be part of a fishing cooperative or association.</t>
    </r>
  </si>
  <si>
    <t xml:space="preserve">AND - Workplace has a properly implemented health and safety policy, </t>
  </si>
  <si>
    <t>This policy covers all workers who pertain to a business or who are part of a cooperative or association.</t>
  </si>
  <si>
    <r>
      <t>AND - Workers and managers are trained in health and safety procedures, on proper use of PPE, and safe operation of any equipment they use (unless on a single-handed vessel or self-employed farmer with no employees),</t>
    </r>
    <r>
      <rPr>
        <sz val="11"/>
        <color theme="1"/>
        <rFont val="Franklin Gothic Book"/>
        <family val="2"/>
      </rPr>
      <t xml:space="preserve">     </t>
    </r>
  </si>
  <si>
    <t>This includes safe operating procedures for dive fisheries, including dive certifications and training.</t>
  </si>
  <si>
    <t>AND – The workplace complies with all applicable local/national safety and health regulations (including the use of AIS/VMS),</t>
  </si>
  <si>
    <t>Applicability may vary for different scales of operation, i.e., small-scale fisheries or smallholder farms. 
Automatic identification system (AIS): transmits a vessel’s position mainly for safety purposes, such as other vessels being aware of its position for safe navigation. The International Maritime Organization (IMO) requires large ships, including many commercial fishing vessels, to use AIS to avoid collisions (Global Fishing Watch). 
Vessel monitoring system (VMS): tracks vessels by broadcasting positions at set intervals indicating vessel locations. Commonly restricted for use by government regulators which are not always publicly available (Global Fishing Watch). 
If regulations stipulate that vessels must log when they turn off VMS/AIS, these logs should be compliant with minimum expectations. For example, under IMO requirements, AIS may be turned off if broadcasting its positioning could compromise the safety of the vessel or where security incidents are imminent, but must be logged. 
See the SRA Implementation Guide with more information on how to collect data on this Data Collection Point leveraging information from Global Fishing Watch.</t>
  </si>
  <si>
    <t>AND - Workers have access to potable water during working hours without penalty,</t>
  </si>
  <si>
    <t xml:space="preserve">AND - There are no consequences for workers for removing themselves from imminent danger. </t>
  </si>
  <si>
    <t>This may be explicitly stated in a written policy, however assessors should ask workers if they feel they can remove themselves from danger and are not pressured to do work that is unsafe.</t>
  </si>
  <si>
    <t>On small vessels (&lt;24 meters), workers have access to communication equipment on board that can be used for emergencies or safety purposes and understand how to use it (e.g., a working radio, or a cellular device if signal is consistent during the fishing trip),</t>
  </si>
  <si>
    <t>This is N/A for smallholder aquaculture farms as they fall under Data Collection Point 1.1.8 D.3 above.</t>
  </si>
  <si>
    <r>
      <t>AND – Single-handed vessels and self-employed farmers with no employees are trained in health and safety procedures, on proper use of PPE, and safe operation of any equipment they use</t>
    </r>
    <r>
      <rPr>
        <sz val="11"/>
        <color theme="1"/>
        <rFont val="Franklin Gothic Book"/>
        <family val="2"/>
      </rPr>
      <t>,</t>
    </r>
  </si>
  <si>
    <t xml:space="preserve">This includes safe operating procedures for dive fisheries, including dive certifications and training. 
In small-scale fisheries or smallholder aquaculture farm communities, efforts to train workers on health and safety protocols are a shared responsibility within the broader value chain. The aim is to build capacity and awareness. This is especially important when there is no centralized cooperative or association. </t>
  </si>
  <si>
    <t xml:space="preserve">AND - Workplace risks and risk areas are identified in relevant languages, with additional provisions made for illiteracy, </t>
  </si>
  <si>
    <t>This also includes determination of risks associated with work processes and exposure to substances or agents that may be harmful.</t>
  </si>
  <si>
    <t>AND – Vessels, aquaculture farms, and processing facilities keep records of all accidents sustained by workers while at work,</t>
  </si>
  <si>
    <t>Analysis of accident records should inform the adequacy of the health and safety policy in Data Collection Point 1.1.10 D.5 (e.g., PPE essential to minimize common accidents). 
This is applicable in small-scale fisheries where fishers are organized into a cooperative or association. The cooperative should keep track of incidents to identify where spending on safety provisions may be important for members. For small-scale fishers who are not part of a cooperation or association, it is recommended they report injuries to the relevant authority, but is considered best practice, and this can be marked as N/A. 
This is applicable to smallholder farms whether or not workers are organized into a cooperative or association. The sophistication of record keeping should be appropriate to the size of the farm and number of employees. For example, a simple leger of incidents, specifying the accident, who was injured, and the date of occurrence will suffice in the smallholder farm context. 
Where present, accident records should be used to inform adequacy of available medical supplies (see Data Collection Point 1.1.11 D.2).</t>
  </si>
  <si>
    <t xml:space="preserve">AND – The workplace, cooperative, or association has a structure or mechanism in place (i.e., occupational health and safety committee), with formal channels of established communication, to discuss and implement protection of workplace health and safety and/or promote occupational health and safety best practices; feedback acquired through these channels is incorporated into the health and safety policy, </t>
  </si>
  <si>
    <t>Not applicable for single-handed vessels or self-employed farmers with no employees who are not organized into a cooperative or association. 
Industrial operations are expected to have more sophisticated systems than small-scale operations in fisheries, on aquaculture farms, and at processing facilities. In small-scale operations, this type of communication can occur at the vessel/individual farm level before being brought to a broader group. For larger companies, having a direct point of engagement between workers and managers onshore is recommended, as typically this kind of engagement is only passive and informal through the captain. 
Active and regular attempts to engage with workers on this topic are recommended for any scale or operation.</t>
  </si>
  <si>
    <t xml:space="preserve">AND - There are special protections for young, pregnant, or other vulnerable workers. </t>
  </si>
  <si>
    <t xml:space="preserve">AND – Large vessels have AIS installed and it is turned on. </t>
  </si>
  <si>
    <t>N/A for aquaculture farms and processing facilities. 
Large vessels: Vessels equal to, or greater than 24 meters (ILO 2007).
Regardless of regulations, large vessels use AIS and log when AIS is turned off, including the time and reason for the gap. 
See the SRA Implementation Guide with more information on how to collect data on this Data Collection Point leveraging information from Global Fishing Watch.</t>
  </si>
  <si>
    <t>AND - Adequate medical supplies are available (i.e., there is a first aid kit),</t>
  </si>
  <si>
    <t xml:space="preserve">The adequacy of medical supplies should be justifiable based on expected injuries. If the site has been recording workplace accidents, this should be used as a key input to determine adequacy. If not recorded, assessors should inquire as to the types and frequency of accidents that have occurred and whether or not the first aid kit was effectively used to determine adequacy of medical supplies. </t>
  </si>
  <si>
    <t>AND – On aquaculture farms, at processing facilities, or on large vessels, there is a trained first aid responder,</t>
  </si>
  <si>
    <r>
      <t>Large vessels:</t>
    </r>
    <r>
      <rPr>
        <sz val="10"/>
        <color rgb="FF282829"/>
        <rFont val="Franklin Gothic Book"/>
        <family val="2"/>
      </rPr>
      <t xml:space="preserve"> Vessels equal to, or greater than 24 meters (ILO 2007).</t>
    </r>
  </si>
  <si>
    <t>AND - On large vessels, making long trips, all workers have a valid medical certificate attesting to their fitness to work,</t>
  </si>
  <si>
    <r>
      <t>Long trips:</t>
    </r>
    <r>
      <rPr>
        <sz val="10"/>
        <color rgb="FF282829"/>
        <rFont val="Franklin Gothic Book"/>
        <family val="2"/>
      </rPr>
      <t xml:space="preserve"> Trips at sea for more than three days (ILO 2007).</t>
    </r>
    <r>
      <rPr>
        <b/>
        <sz val="10"/>
        <color rgb="FF282829"/>
        <rFont val="Franklin Gothic Book"/>
        <family val="2"/>
      </rPr>
      <t xml:space="preserve">
Not applicable for smallholder farms or processing facilities.</t>
    </r>
  </si>
  <si>
    <t>AND - Workers are provided with medical care for workplace injuries and are repatriated, if necessary, at employer’s expense.</t>
  </si>
  <si>
    <t>Workers are provided with workers’ compensation, lost time pay, and payment of medical expenses for injuries sustained in the course of work either by law, or their employer,</t>
  </si>
  <si>
    <t xml:space="preserve">AND - Workers have received training in emergency response and general first aid. </t>
  </si>
  <si>
    <t>Whereas Data Collection Point 1.1.11 D.3 refers to a specific individual trained in first aid, this refers to training for all relevant individuals on emergency preparedness.</t>
  </si>
  <si>
    <t>AND - There are no indications observers are unable to conduct duties free from assault, harassment, interference, or bribery,</t>
  </si>
  <si>
    <t>AND – Observers are recognized as part of the formal sector and have signed written contracts in a language they understand, so their rights and terms of recruitment and employment are clearly understood,</t>
  </si>
  <si>
    <t>Being part of the ‘formal’ sector typically protects workers’ rights under the law and enables them to access social security.</t>
  </si>
  <si>
    <r>
      <t xml:space="preserve">AND - </t>
    </r>
    <r>
      <rPr>
        <sz val="10"/>
        <color theme="1"/>
        <rFont val="Franklin Gothic Book"/>
        <family val="2"/>
      </rPr>
      <t>O</t>
    </r>
    <r>
      <rPr>
        <sz val="10"/>
        <color rgb="FF000000"/>
        <rFont val="Franklin Gothic Book"/>
        <family val="2"/>
      </rPr>
      <t>bservers are provided adequate accommodation appropriate to the size of the monitored entity and equivalent to that of the officers on board the monitored entity,</t>
    </r>
  </si>
  <si>
    <t>AND - Observers are aware of vessel communication protocols and the emergency action plan,</t>
  </si>
  <si>
    <t>AND – Observers have regular access to independent communication equipment,</t>
  </si>
  <si>
    <r>
      <t xml:space="preserve">AND - </t>
    </r>
    <r>
      <rPr>
        <sz val="10"/>
        <color rgb="FF000000"/>
        <rFont val="Franklin Gothic Book"/>
        <family val="2"/>
      </rPr>
      <t>Observers are aware of and have access to effective grievance mechanisms to report issues at no cost and are able to report issues while at sea,</t>
    </r>
  </si>
  <si>
    <t>AND – Observers are provided appropriate observer program support, including adequate training, field equipment, and field support.</t>
  </si>
  <si>
    <t>Observers have proof of insurance and insurance policy with their name provided before every vessel boarding,</t>
  </si>
  <si>
    <t>AND - Observers are allowed full access to all vessel facilities and equipment and all vessel records according to national laws and/or the observer contract,</t>
  </si>
  <si>
    <t>AND - Observers are covered under national whistleblower protection laws to ensure protection against threats or actions of retribution or reprisal by the employer or fishing vessel captain or workers.</t>
  </si>
  <si>
    <t>Component 1.2: Business conduct and commercial agreements uphold human rights and dignity of workers.</t>
  </si>
  <si>
    <t>AND - The fishery/farm/facility can demonstrate compliance with all tax laws,</t>
  </si>
  <si>
    <t>AND - There are no indications that owners, managers, or workers pay bribes to public servants to gain access to resources or to avoid compliance with local business regulations,</t>
  </si>
  <si>
    <t xml:space="preserve">Desk research should be leveraged in this case to identify any public sources of information on the company or sector. Assessors should apply a risk-based approach onsite when inquiring about these issues, and rightsholder and stakeholder engagement with entities outside of the Unit of Assessment is recommended. </t>
  </si>
  <si>
    <t>AND - The fishery/farm/facility has a human rights policy in place to uphold the rights of workers (appropriate to their size and circumstances), and can demonstrate evidentiary compliance with their policy,</t>
  </si>
  <si>
    <t>For small-scale fishing and smallholder farm or processing operations, there may be a policy or commitment via a cooperative or association (through by-laws, for example), or national commitments. Either of these can be used as evidence of alignment with this Data Collection Point as long as there are indications the policy is being followed.</t>
  </si>
  <si>
    <t xml:space="preserve">AND – If any company, cooperative, or association within the Unit of Assessment has been the subject of allegations of human and/or labor rights abuses within the past two years, they can demonstrate they have undertaken activities to investigate, remediate, and publicly respond to the allegations. </t>
  </si>
  <si>
    <t>The fishery/farm/facility publicly discloses their social, economic, and environmental performance on a regular basis,</t>
  </si>
  <si>
    <t xml:space="preserve">Regularity can be commensurate of the size and sophistication of the management entity but it is recommended to be on an annual basis. </t>
  </si>
  <si>
    <t>AND - The fishery/farm/facility is engaged in multi-stakeholder, worker-centered initiatives aiming to improve social performance across the industry,</t>
  </si>
  <si>
    <t>AND - Financial accounts are regularly reviewed by independent third-party auditors,</t>
  </si>
  <si>
    <t>AND - The fishery/farm/facility has published human rights and environmental policies to uphold the rights of workers and the natural environment,</t>
  </si>
  <si>
    <t>For small-scale fishing and smallholder farm or processing operations, this Data Collection Point can be met if community members have access to information about the fishing/farm/facility’s human rights and environmental responsibility.</t>
  </si>
  <si>
    <t>AND - The human rights policy is communicated, and training is provided in a language or medium understandable to all workers and other relevant individuals who assume the responsibility or duties of the fishery/farm/facility or its workers, including on board observers.</t>
  </si>
  <si>
    <t xml:space="preserve">AND – Implementation of the fishery/farm/facility’s human rights policies is financially feasible, or there is a time-bound plan in place to ensure full policy implementation, including ongoing monitoring. </t>
  </si>
  <si>
    <t>For example, operations that cite an inability to meet basic standards of human rights outlined in their policies due to financial restrictions should be actively evaluating their business model to identify pathways to ensure minimum standards of decent work for all employees (e.g., provision of PPE needed to keep workers safe). 
Data collection should focus on the potential unintended negative impacts commercial activities may have on decent work outcomes for employees. For example, a company that is going bankrupt or holds debt may not have the financial capital needed to meet minimum standards of decent work. Assessors should evaluate if the root cause of risks identified in other Indicators is a lack of financial capacity and mark any deficiencies in this Data Collection Point. 
See Indicator 1.2.2 for relevant information related to vessel owners operating single-handed vessels and smallholder farm owners who are not organized into cooperatives or associations.</t>
  </si>
  <si>
    <t xml:space="preserve">AND - There is more than one local seafood buyer, and fishers/farmers are free to sell to whomever they wish without retribution, </t>
  </si>
  <si>
    <t>AND - There are no indications of price collusion among local buyers,</t>
  </si>
  <si>
    <t>AND - Fishers/farmers know the quality expected of the product, how the price is calculated, and when they will be paid via verbal contract with buyers.</t>
  </si>
  <si>
    <t>If applicable, fishers/farmers can access loans from at least two types of lenders,</t>
  </si>
  <si>
    <t>AND - If applicable, interest rates do not exceed government rates or lender’s borrowing rates,</t>
  </si>
  <si>
    <t>AND – Fishers/farmers have access to financial literacy training,</t>
  </si>
  <si>
    <t>AND - Fishers/farmers are organized into groups to better negotiate with buyers and fishers/farmers may be price setters,</t>
  </si>
  <si>
    <t>AND - Fishers/farmers know the quality expected of the product, how the price is calculated, and when they will be paid via written contract with buyers (in a language understood or with additional provisions made for illiteracy),</t>
  </si>
  <si>
    <t>AND - When applicable, buyers support fishers/farmers through sharing costs of certification and training,</t>
  </si>
  <si>
    <t>AND - Fishers/farmers have access to competitive credit markets or are recipients of investment opportunities.</t>
  </si>
  <si>
    <t>PRINCIPLE 2: Ensure equality and equitable opportunity to benefit</t>
  </si>
  <si>
    <t>Component 2.1: Recognition, voice, and respectful engagement for all groups, including customary users, irrespective of gender, ethnicity, culture, political, or socioeconomic status.</t>
  </si>
  <si>
    <t>AND – Workers have knowledge of, and access to, fair and confidential grievance mechanisms appropriate for, and commensurate with, size and scale of the fishery/farm, in a language they understand, with additional provisions made for illiteracy,</t>
  </si>
  <si>
    <r>
      <t>Grievance:</t>
    </r>
    <r>
      <rPr>
        <sz val="10"/>
        <color rgb="FF282829"/>
        <rFont val="Franklin Gothic Book"/>
        <family val="2"/>
      </rPr>
      <t xml:space="preserve"> A circumstance or condition that constitutes an injustice to the sufferer and gives just ground for complaint. 
Grievance mechanisms: A formal, legal or non-legal (or ‘judicial/non-judicial’) complaint process that can be used by individuals, workers, communities and/or civil society organizations that are being negatively affected by certain business activities and operations (SOMO). 
Note that in this Data Collection Point, assessors are looking for the existence of a grievance mechanism and evaluating its accessibility and worker awareness of the mechanism. In Data Collection Point 2.1.1 D.6, the assessor is evaluating effectiveness in more detail. 
Assessors should be collecting data and assessing risk based on the appropriateness of the grievance mechanism to achieve what is outlined in this Data Collection Point. A large farm should have a robust, documented system that may be sophisticated. A small-scale fishery or smallholder farm with only a small number of workers may have a more informal system. For a cooperative, a documented system is highly recommended and ideally built into cooperative by-laws.
For small-scale fisheries or smallholder farms and cooperative contexts, assessors should also look for more informal systems of reporting grievances and make an assessment of how well these systems are able to capture and address grievances of those in the Unit of Assessment. Assessors should also assess this in correlation to Data Collection Point 1.2.1 D.9 to ensure workers fully understand their rights. An informal system can act as evidence here if workers understand their rights (Data Collection Point 1.2.1 D.9 is met), know they can come forward to the farm owner or cooperative leadership if they have an issue, and feel confident their issue will be resolved.</t>
    </r>
  </si>
  <si>
    <t>AND – Workers have been trained in available grievance mechanisms,</t>
  </si>
  <si>
    <t>This includes vessel/farm owners and captains/managers and pertains to private companies, cooperatives, and associations.</t>
  </si>
  <si>
    <t>AND - There are no indications of retaliation or prejudice against workers who submit grievances, including gender-based prejudice or retaliation,</t>
  </si>
  <si>
    <t xml:space="preserve">AND – Workers have regular access to internet or cellular service as needed to adequately access available grievance mechanisms. </t>
  </si>
  <si>
    <t>This includes universally accessible Wi-Fi as best practice, especially for vessels at sea in excess of 3 months. Refer to the Global Labour Justice’s Model Operational Guidelines for Wi-Fi Access and Fishers’ Rights on Distant Water Fishing Vessels for best practices on Wi-Fi access for workers.</t>
  </si>
  <si>
    <t xml:space="preserve">Grievance mechanisms are both procedurally and substantively effective at remediation of conflicts and complaints in a time-bound manner with no reoccurring grievances, </t>
  </si>
  <si>
    <t>This means the grievance mechanism is routinely evaluated according to the eight characteristics of an effective grievance mechanism: legitimate, accessible, predictable, equitable, transparent, rights-compatible, a source of continuous learning, and based on engagement and dialogue.</t>
  </si>
  <si>
    <t>AND - Remediation processes (i.e., corrective action plans) are publicly disclosed (while maintaining anonymity and confidentiality of the person experiencing the injustice and/or submitting the grievance),</t>
  </si>
  <si>
    <t>Public disclosure does not entail sharing intimate details of every case submitted. Instead, parties should be providing information that assures users of the effectiveness of the mechanism to build confidence and trust in the system.</t>
  </si>
  <si>
    <t>AND - Grievance mechanisms evolve according to direct engagement with users,</t>
  </si>
  <si>
    <t xml:space="preserve">A key component to an effective grievance mechanism is worker trust, and workers are more likely to trust a system they had a part in designing. Furthermore, if workers are not using the system or are not aware of it, this represents a need to adapt the system to better suit workers’ needs. Therefore, direct input from workers should be included in the design of the grievance mechanism, and should be engaged on a regular basis to ensure effectiveness. </t>
  </si>
  <si>
    <t>AND - The grievance procedure includes special consideration for vulnerable populations (e.g., migrant workers, women, ethnic minorities),</t>
  </si>
  <si>
    <t xml:space="preserve">Vulnerable groups should be actively consulted on available grievance mechanisms as an input to measure effectiveness (as per Data Collection Point 2.1.1 D.6). </t>
  </si>
  <si>
    <t>AND – Workers have free and secure access to safe and confidential communication systems beyond what is minimally needed to access grievance mechanisms,</t>
  </si>
  <si>
    <t>This includes Wi-Fi on fishing vessels. For small-scale fishing vessels and smallholder farms, this should be assessed based on financial and physical feasibility and commensurate with the size and scale of the fishery/farm (e.g., if there is consistent cell service on fishing trips, this can serve as the primary communication system for workers).</t>
  </si>
  <si>
    <t>AND – Workers have access to third party independent organizations or a local/customary governance body that can address grievances and ensure effective representation.</t>
  </si>
  <si>
    <t>AND - Customary rights have been identified and recorded using a participatory process. This includes existing legally recognized rights and any unresolved claims by rights holders,</t>
  </si>
  <si>
    <t>In small-scale fisheries and smallholder farms, government and other value chain actors beyond the vessel/farm level should also be involved in this process, and the burden should not solely rest on small-scale fishers or farmers.</t>
  </si>
  <si>
    <t>AND - The fishery/farm observes the legal and customary rights of local people,</t>
  </si>
  <si>
    <t>AND – Customary users are not denied or revoked of access rights due to discrimination (e.g., gender, ethnicity, religion, political affiliation) by authorities and/or other communities or entities,</t>
  </si>
  <si>
    <t>AND - The fishery/farm is not designated in an area legitimately claimed by communities without their documented Free, Prior, and Informed Consent,</t>
  </si>
  <si>
    <t>AND - The fishery/farm understands its impact on customary access to resources and does not negatively impact adjacent communities, land, and/or water, or restrict access to vital community resources without community approval.</t>
  </si>
  <si>
    <t>There is an active process to establish a protocol agreement, or there is a protocol agreement in place, with Indigenous communities, or communities with customary use rights, using Free, Prior, and Informed Consent,</t>
  </si>
  <si>
    <r>
      <t>Free, Prior, and Informed Consent:</t>
    </r>
    <r>
      <rPr>
        <sz val="10"/>
        <color rgb="FF282829"/>
        <rFont val="Franklin Gothic Book"/>
        <family val="2"/>
      </rPr>
      <t xml:space="preserve"> (Declaration on the Rights of Indigenous Peoples 2007) </t>
    </r>
    <r>
      <rPr>
        <b/>
        <sz val="10"/>
        <color rgb="FF282829"/>
        <rFont val="Franklin Gothic Book"/>
        <family val="2"/>
      </rPr>
      <t xml:space="preserve">
</t>
    </r>
    <r>
      <rPr>
        <sz val="10"/>
        <color rgb="FF282829"/>
        <rFont val="Franklin Gothic Book"/>
        <family val="2"/>
      </rPr>
      <t>Free: There is no coercion, duress, fraud, bribery, intimidation or manipulation.
Prior: Consent is to be sought sufficiently in advance of any significant planning, authorization or commencement of activities, and each decision-making stage, and respect is shown to time requirements of Indigenous consultation/consensus processes.
Informed: Information is provided, in appropriate language and format, that covers a range of aspects, including the nature, size, pace, reversibility and scope of any proposed project or activity; the purpose of the project as well as its duration; locality and areas affected; a preliminary assessment of the likely economic, social, cultural and environmental impact, including potential risks; personnel likely to be involved in the execution of the project; procedures the project may entail; and Indigenous rights under domestic and national law. All information must be provided free from external manipulation and with sufficient time for review and decision-making in accordance with the laws and customs of the affected Indigenous people. This process may include the option of withholding consent. Communities must be allowed to withhold consent. Consultation and participation are crucial components of a consent process.</t>
    </r>
  </si>
  <si>
    <t>AND - Customary resource users are aware of their rights, are protected under law, and can seek recourse within the legal system,</t>
  </si>
  <si>
    <t xml:space="preserve">AND - The fishery/farm is actively mitigating any impacts or conflicts on access to resources for customary users, </t>
  </si>
  <si>
    <t>AND - Communities or people with claims to a public resource are strongly involved in management of the resource, and traditional practices and knowledge are incorporated into resource management,</t>
  </si>
  <si>
    <t>In aquaculture, even if the farm has been established for years, if the establishment of that farm did not follow Free, Prior, and Informed Consent and there are groups that have laid claims to that land, efforts should be made to resolve these issues.</t>
  </si>
  <si>
    <t>AND - Special attention is paid to ensure women or other marginalized gender identities or demographic groups are included in consultation.</t>
  </si>
  <si>
    <t>AND - There is a mechanism for participatory engagement of all affected and relevant stakeholders (including rightsholders) in governance decisions regarding the right to access, harvest, manage, or exclude activities related to natural resources within the managed area (e.g., co-management agreement),</t>
  </si>
  <si>
    <r>
      <t>Relevant stakeholder:</t>
    </r>
    <r>
      <rPr>
        <sz val="10"/>
        <color rgb="FF282829"/>
        <rFont val="Franklin Gothic Book"/>
        <family val="2"/>
      </rPr>
      <t xml:space="preserve"> Anyone who has a stake in the decision made (government, businesses, NGOs). </t>
    </r>
    <r>
      <rPr>
        <b/>
        <sz val="10"/>
        <color rgb="FF282829"/>
        <rFont val="Franklin Gothic Book"/>
        <family val="2"/>
      </rPr>
      <t xml:space="preserve">
</t>
    </r>
    <r>
      <rPr>
        <sz val="10"/>
        <color rgb="FF282829"/>
        <rFont val="Franklin Gothic Book"/>
        <family val="2"/>
      </rPr>
      <t>Affected stakeholder: Someone who will experience consequences by the decision made (fisher/farmer/worker, community member, women, minorities, etc.). 
Rightsholder: A specific type of relevant stakeholder who has claims over or rights to the resource, lands, or waters in question.
Co-management: A partnership arrangement in which government, the community of fishers or farmers, external agents (non-governmental organizations, research institutions), and sometimes other resource stakeholders (vessel owners, fish traders, credit agencies or money lenders, tourism industry, etc.) share the responsibility and authority for decision-making over the management of a fishery (FTUSA).
Stakeholder participation: The process by which an organization involves all people who may be affected by the decisions it makes.</t>
    </r>
  </si>
  <si>
    <t>AND - All affected and relevant stakeholders (including rightsholders) are represented, and no stakeholder groups are excluded based on status, class, gender, ethnicity, etc.,</t>
  </si>
  <si>
    <t xml:space="preserve"> </t>
  </si>
  <si>
    <t xml:space="preserve">AND - All affected and relevant stakeholder input (including input from rightsholders) is considered and integrated into fishery management/aquaculture production decision-making. </t>
  </si>
  <si>
    <t xml:space="preserve">Consideration and integration of stakeholder input can be evaluated according to the decision-making processes outlined. This could either be through inclusion of stakeholders as part of a democratic voting mechanism, or a clear outline for how stakeholder outreach is analyzed and incorporated into decision-making processes. Note this will vary greatly between UoAs, therefore secondary desk research is essential in advance of the onsite assessment to evaluate what systems may already be in place to ensure interview questions can specifically reference these protocols to ensure interviewees are aware of these processes. </t>
  </si>
  <si>
    <t>Decisions are publicly communicated, promoted, and transparent,</t>
  </si>
  <si>
    <t>‘Public’ refers primarily to relevant stakeholders but may include the public more broadly as decisions relate to management of the resource.</t>
  </si>
  <si>
    <t xml:space="preserve">AND - Decision-making processes consider disadvantaged and vulnerable groups (i.e., migrant workers, women, ethnic minorities), so that input from affected stakeholders is considered and integrated on equal terms, </t>
  </si>
  <si>
    <t>AND - All affected and relevant stakeholders (including rightsholders) are free to engage in all aspects of fishery/aquaculture production governance including decision-making, monitoring, enforcement, and conflict resolution,</t>
  </si>
  <si>
    <t>AND - Participation and collaborative management between local rightsholders and stakeholders and government are fostered and reinforced by civil society organizations working to protect the interests of relevant stakeholders.</t>
  </si>
  <si>
    <t xml:space="preserve">AND - There is a mechanism to engage workers on decisions regarding fishing/farm operations, </t>
  </si>
  <si>
    <t xml:space="preserve">If there is an established union for which workers within the Unit of Assessment are members, union representatives should be directly engaged. </t>
  </si>
  <si>
    <t>AND –Workers are not excluded in decision-making processes based on status, class, gender, ethnicity, etc.,</t>
  </si>
  <si>
    <t xml:space="preserve">This includes discrimination of any kind in joining a cooperative or association. </t>
  </si>
  <si>
    <t>AND –Worker input is considered and integrated into fishing/farm decision-making.</t>
  </si>
  <si>
    <t>Decisions of a private company, cooperative, or association need not be made public to external parties unless decisions made affect the public more broadly. Decisions about topics such as altering shifts, new production processes, new policies, etc., are examples of decisions that can be kept internal, but should be shared with all employees or members.</t>
  </si>
  <si>
    <t xml:space="preserve">AND - Decision-making processes consider disadvantaged and vulnerable groups (i.e., migrant workers, women, ethnic minorities), so that decisions are made by workers on equal terms, </t>
  </si>
  <si>
    <t>AND –Workers who are part of a cooperative or association are free to engage in all aspects of governance pertaining to decision-making, monitoring, enforcement, and conflict resolution.</t>
  </si>
  <si>
    <t xml:space="preserve">This is not applicable to private companies. Within a company, workers should be free to elect representatives under Indicator 1.1.6.
The cooperative or association should be able to demonstrate democratic processes within the by-laws or constitution that extend not only to vessel or farm owners, but also to any hired workers. </t>
  </si>
  <si>
    <t>Component 2.2: Equitable opportunities to benefit are ensured to all, throughout the supply chain.</t>
  </si>
  <si>
    <t>AND - There is equal access or opportunity to benefit from the fishery/farm regardless of gender, ethnicity, religion, sexual orientation, class, migrant status, political affiliation, etc.,
OR - There is not equal access or opportunity to benefit from the fishery/farm, but a strategy or policy to address inequity is in place,</t>
  </si>
  <si>
    <r>
      <t xml:space="preserve">Benefits: </t>
    </r>
    <r>
      <rPr>
        <sz val="10"/>
        <color rgb="FF000000"/>
        <rFont val="Franklin Gothic Book"/>
        <family val="2"/>
      </rPr>
      <t>Benefits in fisheries or aquaculture supply chains may include access to fishing rights, profits, medical care, social security, markets, loans, credits, subsidies, and social protection measures, among other things.</t>
    </r>
  </si>
  <si>
    <t>AND - Both the productive and reproductive roles of women are identified in the fishery/farm and women have been directly engaged in the mapping process,</t>
  </si>
  <si>
    <t xml:space="preserve">This includes identification of paid and unpaid roles, as well as productive (activities related to the production of goods for consumption or trade and income generation) and reproductive (activities associated with the maintenance and reproduction of labor and continuity of the family and community) roles
The main research mode for this Data Collection Point will be secondary data, however, secondary data should be validated via primary data collection while onsite. </t>
  </si>
  <si>
    <t>There is evidence of equal access to or opportunity to benefit from the fishery/farm, and marginalized groups are in leadership positions or positions of power.</t>
  </si>
  <si>
    <t>Marginalized group: Historically marginalized groups are communities or populations that have been systematically excluded, oppressed, or disadvantaged due to factors such as race, ethnicity, gender, socioeconomic status, religion, disability, or sexual orientation. These groups often face structural barriers to equal opportunities in areas such as education, employment, healthcare, and political representation.[2]</t>
  </si>
  <si>
    <r>
      <t xml:space="preserve">AND –Equal remuneration for men and women is protected by law, and </t>
    </r>
    <r>
      <rPr>
        <sz val="11"/>
        <color theme="1"/>
        <rFont val="Franklin Gothic Book"/>
        <family val="2"/>
      </rPr>
      <t>w</t>
    </r>
    <r>
      <rPr>
        <sz val="10"/>
        <color rgb="FF000000"/>
        <rFont val="Franklin Gothic Book"/>
        <family val="2"/>
      </rPr>
      <t>orkers receive equal pay for work of equal value,</t>
    </r>
  </si>
  <si>
    <r>
      <t>AND - There is no</t>
    </r>
    <r>
      <rPr>
        <sz val="10"/>
        <color theme="1"/>
        <rFont val="Franklin Gothic Book"/>
        <family val="2"/>
      </rPr>
      <t xml:space="preserve"> </t>
    </r>
    <r>
      <rPr>
        <sz val="10"/>
        <color rgb="FF000000"/>
        <rFont val="Franklin Gothic Book"/>
        <family val="2"/>
      </rPr>
      <t>discrimination in recruitment promotion, access to training, access to permits, remuneration, allocation of work, termination of employment, retirement, ability to join unions or cooperatives/associations, disciplinary measures, access to services (including communication tools such as Wi-Fi), or other activities,</t>
    </r>
  </si>
  <si>
    <r>
      <t>Discrimination:</t>
    </r>
    <r>
      <rPr>
        <sz val="10"/>
        <color rgb="FF282829"/>
        <rFont val="Franklin Gothic Book"/>
        <family val="2"/>
      </rPr>
      <t xml:space="preserve"> Any distinction, exclusion, or preference made on the basis of race, color, gender, religion, political opinion, immigration status, national extraction, disability, family responsibilities, sexual orientation, HIV/AIDS status, trade union membership, trade union activities, or social origin, which has the effect of nullifying or impairing equality of opportunity or treatment in employment or occupation.</t>
    </r>
  </si>
  <si>
    <t>AND - There is no discrimination in access to benefits (e.g., health care, savings accounts, insurance, etc.),</t>
  </si>
  <si>
    <r>
      <t xml:space="preserve">AND - There is no compulsory pregnancy testing for workers who can get pregnant, and there are no indications </t>
    </r>
    <r>
      <rPr>
        <sz val="10"/>
        <color rgb="FF0D0D0D"/>
        <rFont val="Franklin Gothic Book"/>
        <family val="2"/>
      </rPr>
      <t>workers have been dismissed due to pregnancy status or maternity/paternity leave,</t>
    </r>
  </si>
  <si>
    <t>AND – There are data available that can identify asymmetries in decent work and access to benefits based on gender.</t>
  </si>
  <si>
    <t>This includes:
●       Sex-disaggregated data
●       Analysis of gender roles
Sex: Refers to a person’s biological characteristics as assigned at birth.
Gender: Refers to socially constructed norms and roles along a continuum.</t>
  </si>
  <si>
    <t>There is a comprehensive and proactive anti-discrimination policy for the fishery/farm. The policy is implemented through procedures and practices, posted in all languages and visible to all workers,</t>
  </si>
  <si>
    <t>AND - Managers and workers are aware of and trained in the antidiscrimination policy,</t>
  </si>
  <si>
    <r>
      <t>AND - There are gender transformative policies and research programs in place and the fishery/farm is actively measuring</t>
    </r>
    <r>
      <rPr>
        <sz val="11"/>
        <color theme="1"/>
        <rFont val="Franklin Gothic Book"/>
        <family val="2"/>
      </rPr>
      <t xml:space="preserve"> </t>
    </r>
    <r>
      <rPr>
        <sz val="10"/>
        <color theme="1"/>
        <rFont val="Franklin Gothic Book"/>
        <family val="2"/>
      </rPr>
      <t>progress in implementing gender transformative policies.</t>
    </r>
  </si>
  <si>
    <t>The policies should be informed by the data collected in Data Collection Point 2.2.2 D.6.
Gender transformative: An approach or practice where gender equality, the shared control of resources and decision-making, and women’s empowerment are central to the intervention.
Gender transformative programming: Policies and programs that seek to transform gender relations to promote equality. This approach attempts to promote gender equality by: 
1)      Fostering critical examination of inequalities and gender roles, norms and dynamics, 
2)      Recognizing and strengthening positive norms that support equality and an enabling environment, 
3)      Promoting the relative position of women, girls and marginalized groups, and transforming the underlying social structures, policies and broadly held social norms that perpetuate gender inequalities.</t>
  </si>
  <si>
    <t>PRINCIPLE 3: Improve food, nutrition, and livelihood security</t>
  </si>
  <si>
    <t>Component 3.1: The health and wellbeing of resource-dependent communities is maintained or improved.</t>
  </si>
  <si>
    <t xml:space="preserve">If there is no publicly available data on food security in the region, assessors should collect these data by including the FIES questions in interviews with adjacent communities. </t>
  </si>
  <si>
    <t>AND - The fishery/farm operates near a resource-dependent community or is competing for or interacting with a shared resource (upon which the local community is dependent, either directly or indirectly), but active measures are being taken to address these impacts of competition for the resources, 
OR - The majority of the seafood produced by the fishery/farm is not retained for local consumption, or the country or community in question is food/nutrition insecure (i.e., based on the percentage of the population undernourished or FIES, respectively), but active measures are being taken to address these impacts.</t>
  </si>
  <si>
    <t>The fishery/farm is considering “interacting” with the same resource if the operation creates a limit on access to a shared resource, even if they are not directly utilizing that shared good. 
●       For fishing operations, this may mean fishing on the same stock(s) either intentionally as target species or unintentionally as bycatch species, fishing that impacts a shared habitat or ecosystem (e.g., through destructive gear or ecosystem impacts of overfishing), or fishing that physically displaces the resource-dependent community (e.g., through gear destruction or occupation of physical space). 
●       For marine aquaculture (coastal or offshore), this may mean impacts on a wild species, habitat, or ecosystem (e.g., escapees introducing disease, mating, or competing with wild species, effluents and pollutants impacting nearby habitats and ecosystems). 
●       For inshore aquaculture operations, this may mean activities that indirectly affect shared goods outside the farm itself (e.g., negative impacts on the watershed including downstream marine ecosystems).
Food insecure country: A country with a Serious, Alarming, or Extremely Alarming rating on the International Food Policy Research Institute’s Global Health Index. 
Country-level food and nutrition insecurity indicator (Undernourishment Indicator): Measures the share of the population which has a caloric (dietary energy) intake which is insufficient to meet the minimum energy requirements defined as necessary for a given population (UN FAO State of Food Security and Nutrition in the World: www.fao.org/state-of-food-security-nutrition/en). 
Community-level food and nutrition insecurity indicator (Food Insecurity Experience Scale (FIES)): A list of eight questions referring to the experiences of an individual or household associated with increasing difficulties in accessing food due to resource constraints (UN FAO: www.fao.org/in-action/voices-of-the-hungry/fies/en).
During the last 12 months, was there a time when, because of lack of money or other resources:
1.      You were worried you would not have enough food to eat?
2.      You were unable to eat healthy and nutritious food?
3.      You ate only a few kinds of foods?
4.      You had to skip a meal?
5.      You ate less than you thought you should?
6.      Your household ran out of food?
7.      You were hungry but did not eat?
8.      You went without eating for a whole day?</t>
  </si>
  <si>
    <t>The fishery/farm is not operating near a resource-dependent community or competing for or interacting with a shared resource (upon which the local community is dependent, either directly or indirectly), 
OR - The majority of the seafood produced by the fishery/farm is retained for local consumption, and the country or community in question is not food/nutrition insecure (i.e., based on percentage of the population undernourished or FIES, respectively).</t>
  </si>
  <si>
    <t>If there are no publicly available data on food security in the region, assessors should collect these data by including the FIES questions in interviews with workers and members of their community.</t>
  </si>
  <si>
    <t>AND - The country is food/nutrition secure (i.e., based on percentage of the population undernourished), or a recent participatory local food and nutrition security assessment has found low to moderate risk of food/nutrition insecurity,</t>
  </si>
  <si>
    <r>
      <t xml:space="preserve">Assessors should initially look for secondary research regarding food security in the country, ideally with specifications regarding rural communities compared to urban, and in some cases, regional evaluations may be available. From there, if there is a lack of data in the communities from which the fishers/farmers in scope of the assessment reside, the assessor should plan to collect primary data on food security. See the </t>
    </r>
    <r>
      <rPr>
        <i/>
        <sz val="10"/>
        <color rgb="FF000000"/>
        <rFont val="Franklin Gothic Book"/>
        <family val="2"/>
      </rPr>
      <t>SRA Implementation Guide</t>
    </r>
    <r>
      <rPr>
        <sz val="10"/>
        <color rgb="FF000000"/>
        <rFont val="Franklin Gothic Book"/>
        <family val="2"/>
      </rPr>
      <t xml:space="preserve"> for examples of questions to include in interviews regarding food security. </t>
    </r>
  </si>
  <si>
    <t>AND - International or export trade agreements which affect the fishery/farm have not resulted in food/nutrition insecurity for workers, their families, or community members,</t>
  </si>
  <si>
    <t>Assessors should be reviewing potential impact on workers within the Unit of Assessment.</t>
  </si>
  <si>
    <t>OR - A participatory local food and nutrition security assessment (i.e., FIES or MDDI-W) has found food/nutrition insecurity impacts due to the fishery/farm (i.e., lack of access to shared resources for subsistence purposes) but active measures are being taken to address these impacts.</t>
  </si>
  <si>
    <t>See Data Collection Point 3.1.1a D.2 for guidance on FIES.
Gender-specific food and nutrition insecurity indicator (Minimum Dietary Diversity Indicator for Women of Reproductive Age (MDDI-W)): A food group diversity indicator that has been shown to reflect micronutrient adequacy, summarized across 11 micronutrients, for women of reproductive age who are often nutritionally vulnerable because of the physiological demands of pregnancy and lactation (UN FAO: www.fao.org/3/a-i5486e.pdf).</t>
  </si>
  <si>
    <t>There is no food/nutrition insecurity among workers and their families, nor among community members adjacent to a fishery/farm (i.e., based on FIES or MDDI-W),
OR - Where food/nutrition insecurity has been found among resource-dependent communities (i.e., based on FIES or MDDI-W), local data show improving food/nutrition security factors (i.e., increasing access to shared resources for subsistence purposes),</t>
  </si>
  <si>
    <t xml:space="preserve">If there are no secondary data sources that can demonstrate improvements to food and nutrition security, the assessor should collect data during the assessment to evaluate within the UoA (under Data Collection Point 3.1.1b D.2), however, that would imply there is a lack of data to conclude whether or not food and nutrition security had improved, therefore until a subsequent assessment, this should be marked as not met. If included in an action plan, the assessor should devise a plan to re-evaluate on a regular basis to evaluate if improvements are being made. </t>
  </si>
  <si>
    <t>AND - There are programs in place to ensure international or export trade agreements which affect the fishery/farm do not result in food/nutrition insecurity for workers, their families, or community members.</t>
  </si>
  <si>
    <t>AND - The community’s (adjacent to fishery/farm) healthcare needs have been assessed,</t>
  </si>
  <si>
    <t xml:space="preserve">The needs here should also be assessed in conjunction with medical response (Indicator 1.1.11). In small-scale fishing communities or smallholder farms, it is common that medical response can be far away and/or inadequate to handle medical emergencies. Often this is a broader community issue. Assessors should evaluate topics such as ambulance response times, distance of emergency units from landing sites or farms, and the degree of sophistication of the closest healthcare facilities to validate if they are suited for accidents sustained at work (e.g., a hyperbaric chamber for dive fishers) or elsewhere. 
It is recommended to review materials provided by local governments on healthcare needs as this can be met if there are governmental programs supporting healthcare needs. </t>
  </si>
  <si>
    <t>AND - There are indications resources are being invested to address any needs identified.</t>
  </si>
  <si>
    <t>This can be evaluated at the governmental level, and includes project implementation documents such as contracts, receipts, and financial records.</t>
  </si>
  <si>
    <t xml:space="preserve">The community’s (adjacent to fishery/farm) healthcare needs have been assessed, and resources are being invested to address any needs uncovered, </t>
  </si>
  <si>
    <t>It is recommended to review materials provided by local governments on healthcare needs as this can be met if there are governmental programs supporting healthcare needs.</t>
  </si>
  <si>
    <t>AND - Women have adequate access to reproductive healthcare including family planning, pre- and post-natal, and maternal care,</t>
  </si>
  <si>
    <t>This can be validated according to governmental programs; however, it is also essential to collect primary data with female fishers/farmers/workers and community members.</t>
  </si>
  <si>
    <t xml:space="preserve">AND - Local data show improving healthcare or healthcare needs are being met. </t>
  </si>
  <si>
    <t>AND - Children in the community that comprises the Unit of Assessment have access to commensurate standard education through secondary level education,
OR – The community lacks sufficient access to standard education, but access needs have been identified,</t>
  </si>
  <si>
    <t>It is important for an assessor to evaluate this Indicator along with Indicator 1.1.5. Children may be lacking access to education because they are working due to financial circumstances in the community or their family. If there is evidence of child labor, this should be considered as an access issue related to education.</t>
  </si>
  <si>
    <t>AND - The community (adjacent to fishery/farm) has adequate literacy (literacy rate among youth aged 15-24 is 90% or more) and schooling rates (less than 10% of primary school-age children are out of school),</t>
  </si>
  <si>
    <t xml:space="preserve">Secondary data should be collected for the country, and if the community is in a rural area, data should be validated for rural settings (e.g., UNICEF data are available online). To validate within the fishing/farming community, fishers/farmers who are interviewed should be asked about their children’s education and literacy, and community interviews should serve to validate this information. While the SRA is not intended to be a wholistic study on literacy rates, it is important to capture data during the onsite assessment. </t>
  </si>
  <si>
    <t>AND - Girls and boys do not have different rates of educational attainment.</t>
  </si>
  <si>
    <t>Community access needs for standard education have been identified, and resources are being invested to address any needs uncovered,</t>
  </si>
  <si>
    <t>AND - There is universal access to standard education for children through secondary school, via remote learning where relevant, or voluntary access to a technical school, or university.</t>
  </si>
  <si>
    <t xml:space="preserve">Secondary school typically covers mid-level grades, commonly grades 6-9, and can also include high school, grades 9-12. This is not universal, and each country has their own specifications. Note, not all secondary schooling is considered compulsory education and it is common that compulsory schooling ends by age 14-16. Compulsory education is the number of years that children are legally required to be in school (UNESCO). This data point is understanding the availability of voluntary higher education for children of community members. </t>
  </si>
  <si>
    <t>AND - There is access to potable water in the community,</t>
  </si>
  <si>
    <t>AND - There is access to electricity intermittently,</t>
  </si>
  <si>
    <t>AND - There is access to sewage disposal (i.e., sewage containers),</t>
  </si>
  <si>
    <t>AND - There is access to waste disposal (i.e., community dump).</t>
  </si>
  <si>
    <t xml:space="preserve">There is access to potable water in each household, </t>
  </si>
  <si>
    <t>AND - There is continuous access to electricity,</t>
  </si>
  <si>
    <t>AND - There is access to sewage treatment (i.e., community treatment systems),</t>
  </si>
  <si>
    <t>AND - There is access to a waste management system (i.e., garbage collection and sorting of recycled materials).</t>
  </si>
  <si>
    <t xml:space="preserve">Component 3.2: Livelihood opportunities are secured or improved, including fair access to markets and capabilities to maintain income generation. </t>
  </si>
  <si>
    <t>AND - People from within the community hold at least some use rights (e.g., fishing license, quota, concession or land tenure) and own and/or can access assets (e.g., infrastructure, including vessels, farms, and processing facilities),</t>
  </si>
  <si>
    <t>AND - Consideration is paid to hiring the local workforce. In the case of industrial fisheries/farms/processing facilities, a portion of the labor positions are occupied by the local workforce.</t>
  </si>
  <si>
    <t>The majority of labor positions (pre-harvest, harvest, and post-harvest activities) are comprised of the local workforce,</t>
  </si>
  <si>
    <t>AND – The majority of people from within the community hold use rights (e.g., fishing license, quota, concession or land tenure) and own and/or can access assets (e.g., infrastructure, including vessels, farms, and processing facilities),</t>
  </si>
  <si>
    <t>AND - Majority of livelihoods and economic benefits from fishery/farm/facility are distributed and retained locally,</t>
  </si>
  <si>
    <t>AND – There are high employment rates of women in local jobs created by fishery/farm/facility,</t>
  </si>
  <si>
    <t xml:space="preserve">AND – If fishing or aquaculture production is an economic driver for the community, there are capacity building opportunities for community members to participate in fishing or aquaculture activities, including women. </t>
  </si>
  <si>
    <t>AND - Workers operate under a license(s), are recognized as part of the formal sector, or hold legally recognized land tenure/access rights,</t>
  </si>
  <si>
    <t xml:space="preserve">Being part of the ‘formal’ sector typically protects workers’ rights under the law and enables them to access social security. In small-scale fisheries and on smallholder farms, it is common that these workers fall out of scope of the formal sector and are not guaranteed pay rates or protections under the law. </t>
  </si>
  <si>
    <t>AND - Workers have harvesting access (formally or informally) to more than one species/species group,</t>
  </si>
  <si>
    <t xml:space="preserve">This may not be applicable to aquaculture operations where additional species represent more of a cost than a benefit.
Formal harvest access may be in the form of licensing, registration, quotas, or other legislated harvest control measures. Informal harvest access may include customary use claims or physical access to ports/landing sites. </t>
  </si>
  <si>
    <t>AND - Workers have access to fishing/farming gear needed to fulfill livelihood responsibilities (e.g., ice, engines, boats, gear, fuel, bait, etc.),</t>
  </si>
  <si>
    <t>AND - Workers, or someone in their household, have alternative livelihoods outside of the fishery/farm,</t>
  </si>
  <si>
    <t>AND - The average age of workers aligns with the average age of the overall workforce within the country, and new fishers/farmers/workers are joining the workforce,</t>
  </si>
  <si>
    <t>AND – Workers do not have to work excessive hours that may compromise their safety.</t>
  </si>
  <si>
    <t xml:space="preserve">In the fishing sector, due to depleted stocks, fishers may cite having to fish for longer hours or venture further out to sea to catch enough to bring home sufficient income for their families. This poses a safety risk, especially on single-handed vessels. Catch per unit effort may be useful to review to look at changes over time. 
In the aquaculture sector, farms that are barely meeting production costs may choose to cut costs on labor and/or safety equipment, causing farm owners or workers to work longer hours and do riskier work, compromising their safety. </t>
  </si>
  <si>
    <t>Male and female workers have formal (legal) access to a portfolio of species/species groups and gear types.</t>
  </si>
  <si>
    <t>This may not be applicable to aquaculture operations where additional species represent more of a cost than a benefit.
This includes access for any gender minority groups.</t>
  </si>
  <si>
    <t>AND - Formalized training is provided to fishers/farmers on how to add value to their product,</t>
  </si>
  <si>
    <t>AND – Male and female workers have ownership over their fishing/aquaculture gear (e.g., ice, engines, boats, gear, fuel, bait etc.), or have legally recognized land tenure needed to fulfill livelihood responsibilities,</t>
  </si>
  <si>
    <t>This includes access for any gender minority groups.</t>
  </si>
  <si>
    <t>AND - New workers including women are being recruited into the workforce,</t>
  </si>
  <si>
    <t>AND - Women are increasingly taking leadership roles in the supply chain and fishing/aquaculture communities,</t>
  </si>
  <si>
    <t>AND - Workers have access to professional development training or capacity building either inside the fishery/farm or outside (in alternative livelihoods).</t>
  </si>
  <si>
    <t>This can include value-add processes, financial literacy, negotiation/business, etc.</t>
  </si>
  <si>
    <t xml:space="preserve">At the farming sector, it is common practice for middlemen to make advance payment to fishermen and thereby obligating them to sell BSC only to them. </t>
  </si>
  <si>
    <t>Fishermen have taken loans from banks or microfinance institute and are aware about the inerest rates.</t>
  </si>
  <si>
    <t>Unit of Assessment Information Summary</t>
  </si>
  <si>
    <t>Male</t>
  </si>
  <si>
    <t>Fishing</t>
  </si>
  <si>
    <t>Permanent</t>
  </si>
  <si>
    <t>Local</t>
  </si>
  <si>
    <t>Female</t>
  </si>
  <si>
    <t>Seasonal</t>
  </si>
  <si>
    <t>Migrant</t>
  </si>
  <si>
    <t>Processing</t>
  </si>
  <si>
    <t>Risk Results</t>
  </si>
  <si>
    <t>Results</t>
  </si>
  <si>
    <t>TOTAL</t>
  </si>
  <si>
    <t>SCORE</t>
  </si>
  <si>
    <t>Score</t>
  </si>
  <si>
    <t>PRINCIPLE</t>
  </si>
  <si>
    <t>COMPONENT</t>
  </si>
  <si>
    <t>PERFORMANCE INDICATOR</t>
  </si>
  <si>
    <t>RISK</t>
  </si>
  <si>
    <t>1
Protect human rights, dignity, and access to resources</t>
  </si>
  <si>
    <t>1.1 
Human and labor rights</t>
  </si>
  <si>
    <t>1
1</t>
  </si>
  <si>
    <t>1.2 
Access Rights</t>
  </si>
  <si>
    <t>2
Ensure equality and equitable opportunity to benefit</t>
  </si>
  <si>
    <t>2.1
Equality</t>
  </si>
  <si>
    <t>2.2
Equity</t>
  </si>
  <si>
    <t>3
Improve food, nutrition, and livelihood security</t>
  </si>
  <si>
    <t>3.1
Food and nutrition security</t>
  </si>
  <si>
    <t xml:space="preserve">3.2
Livelihood security </t>
  </si>
  <si>
    <t>How the scores are calculated:</t>
  </si>
  <si>
    <t>After each PISG is assessed, there is a risk level determined for each indicator. This is determined as follows:</t>
  </si>
  <si>
    <t>This is then aggregated into a final score for each Principle. An indicator received a score of 1 for high risk, 2 for medium risk, and 3 for low risk.</t>
  </si>
  <si>
    <t>These are then summed up and compared to the score if all indicators were to be low to get a percentage for each principle, which would be score of 100%.</t>
  </si>
  <si>
    <t>The resulting risk level is determined as follows:</t>
  </si>
  <si>
    <t>Please reach out to emilie.carroll@lrqa.com If you have any issues or suggestions on how to improve this tool.</t>
  </si>
  <si>
    <t>Use this button to export executive summary</t>
  </si>
  <si>
    <t>Use this button to export the full report</t>
  </si>
  <si>
    <t>Social Responsibility Assessment (SRA) Tool</t>
  </si>
  <si>
    <t>Final Assessment Report</t>
  </si>
  <si>
    <t>Final Report Date:</t>
  </si>
  <si>
    <t>Unit of Assessment (UoA) Information</t>
  </si>
  <si>
    <t>UoA Name:</t>
  </si>
  <si>
    <t>Contact Information:</t>
  </si>
  <si>
    <t>Fishery Improvement Project ID:</t>
  </si>
  <si>
    <t>Fishery Improvement Project Name:</t>
  </si>
  <si>
    <t>Assessment Information:</t>
  </si>
  <si>
    <t>Lead Assessor:</t>
  </si>
  <si>
    <t>Assessment Start Date:</t>
  </si>
  <si>
    <t>Assessment End Date:</t>
  </si>
  <si>
    <t>UoA Description &amp; Other Information:</t>
  </si>
  <si>
    <t>Worker/Fisher/Farmer Summary:</t>
  </si>
  <si>
    <t>Total number of individuals in UoA scope:</t>
  </si>
  <si>
    <t>Wild-Capture Fishing</t>
  </si>
  <si>
    <t>Production in scope:</t>
  </si>
  <si>
    <t>Wild-Capture Fishing Information:</t>
  </si>
  <si>
    <t>Description of the fishery:</t>
  </si>
  <si>
    <t>Species:</t>
  </si>
  <si>
    <t>Flag State of Vessels:</t>
  </si>
  <si>
    <t>Province:</t>
  </si>
  <si>
    <t>Aquaculture Information:</t>
  </si>
  <si>
    <t>Description of Aquaculture Production:</t>
  </si>
  <si>
    <t>GPS Cooridinates:</t>
  </si>
  <si>
    <t>Annual Production Volume (metric tons):</t>
  </si>
  <si>
    <t>Processing Information:</t>
  </si>
  <si>
    <t>Description of processing activity:</t>
  </si>
  <si>
    <t>UoA Certification or Standards</t>
  </si>
  <si>
    <t>Assessment Information Summary</t>
  </si>
  <si>
    <t>Assessor / Assessment Team Information</t>
  </si>
  <si>
    <t>Assessor(s) qualifications / accreditations:</t>
  </si>
  <si>
    <t>Experience</t>
  </si>
  <si>
    <t>Qualifications</t>
  </si>
  <si>
    <t>Social assessment/auditing experience</t>
  </si>
  <si>
    <t>Fishery/Aquaculture experience</t>
  </si>
  <si>
    <t>Language proficiency</t>
  </si>
  <si>
    <t>Assessment Sampling Information</t>
  </si>
  <si>
    <t>Percentage of individuals interviewed:</t>
  </si>
  <si>
    <t>Percentage of vessels inspected:</t>
  </si>
  <si>
    <t>Primary data collection methods:</t>
  </si>
  <si>
    <t>Focused Interviews:</t>
  </si>
  <si>
    <t>Group Interviews:</t>
  </si>
  <si>
    <t>Assessment Executive Summary</t>
  </si>
  <si>
    <t>PI</t>
  </si>
  <si>
    <t>1.1.1</t>
  </si>
  <si>
    <t>1.1.2</t>
  </si>
  <si>
    <t>1.1.3</t>
  </si>
  <si>
    <t>1.1.4</t>
  </si>
  <si>
    <t>1.1.5</t>
  </si>
  <si>
    <t>1.1.6</t>
  </si>
  <si>
    <t>1.1.7</t>
  </si>
  <si>
    <t>1.1.8</t>
  </si>
  <si>
    <t>1.1.10</t>
  </si>
  <si>
    <t>1.1.11</t>
  </si>
  <si>
    <t>1.1.12</t>
  </si>
  <si>
    <t>1.2.1</t>
  </si>
  <si>
    <t>1.2.2</t>
  </si>
  <si>
    <t>2.1.1</t>
  </si>
  <si>
    <t>2.2.1</t>
  </si>
  <si>
    <t>2.2.2</t>
  </si>
  <si>
    <t>3.1.1a</t>
  </si>
  <si>
    <t>3.1.1b</t>
  </si>
  <si>
    <t>3.1.2</t>
  </si>
  <si>
    <t>3.1.3</t>
  </si>
  <si>
    <t>3.2.1</t>
  </si>
  <si>
    <t>3.2.2</t>
  </si>
  <si>
    <t>Complete Assessment Findings</t>
  </si>
  <si>
    <t>P</t>
  </si>
  <si>
    <t>PRINCIPLE 1. Protect human rights, dignity, access to resources</t>
  </si>
  <si>
    <t>S</t>
  </si>
  <si>
    <t>SS1</t>
  </si>
  <si>
    <t>SS2</t>
  </si>
  <si>
    <t>SS3</t>
  </si>
  <si>
    <t>Indicator Risk Result:</t>
  </si>
  <si>
    <t>SS4</t>
  </si>
  <si>
    <t>Justification:</t>
  </si>
  <si>
    <t>SS5</t>
  </si>
  <si>
    <t>SS6</t>
  </si>
  <si>
    <t>SS7</t>
  </si>
  <si>
    <t>SRA PISG #</t>
  </si>
  <si>
    <t>Performance Indicator Guidepost</t>
  </si>
  <si>
    <t>Finding</t>
  </si>
  <si>
    <t>C</t>
  </si>
  <si>
    <t>MEDIUM RISK</t>
  </si>
  <si>
    <t>LOW RISK</t>
  </si>
  <si>
    <t>PRINCIPLE 2. Ensure equality and equitable opportunity to benefit</t>
  </si>
  <si>
    <t>PRINCIPLE 3. Improve food, nutrition, and livelihood security</t>
  </si>
  <si>
    <t>References</t>
  </si>
  <si>
    <t>Findings &amp; Improvement Plan</t>
  </si>
  <si>
    <t>Coding</t>
  </si>
  <si>
    <t>PISG</t>
  </si>
  <si>
    <t>Risk</t>
  </si>
  <si>
    <t>Result</t>
  </si>
  <si>
    <t>PISG Risk</t>
  </si>
  <si>
    <t>Resulting Indicator Risk</t>
  </si>
  <si>
    <t>Responsible Person</t>
  </si>
  <si>
    <t>Priority 
(high, med, low)</t>
  </si>
  <si>
    <t>Proposed course of action</t>
  </si>
  <si>
    <t xml:space="preserve">Not Applicable </t>
  </si>
  <si>
    <t>Wild-Capture Fishing, Processing</t>
  </si>
  <si>
    <t>Aquaculture, Processing</t>
  </si>
  <si>
    <t>[3]</t>
  </si>
  <si>
    <t>Overall</t>
  </si>
  <si>
    <t>SS2.5</t>
  </si>
  <si>
    <t xml:space="preserve">In the space(s) provided below, please cite any references used during the assessment. This could be scientific papers describing social or environmental information, open access sources, such as national/international laws that were referenced for certain data collection points. You can include the reference number in the Principle pages as well in the Evidence/findings column. There is no required format, but it is best practice to include the reference year, author, and source at a minimum. </t>
  </si>
  <si>
    <t>3
Export an Executive Summary and/or a full final report in PDF format on the ‘Final Report’ tab.</t>
  </si>
  <si>
    <t>Capture evidence against the SRA Data Collection Points that are used to assess risk</t>
  </si>
  <si>
    <t>Each SRA Data Collection Point is listed on these tabs, and an assessor will use these tabs to record all evidence gathered to evaluate each point.</t>
  </si>
  <si>
    <t xml:space="preserve">There are three different columns to capture findings for each Data Collection Point: Wild-capture fishing, Aquaculture, and Process. </t>
  </si>
  <si>
    <t>COLUMNS N, O, P:</t>
  </si>
  <si>
    <t>For each Data Collection Point, an assessor will indicate the type of finding:</t>
  </si>
  <si>
    <t>: (Yes) Indicates that there is evidence to demonstrate this Data Collection Point is met</t>
  </si>
  <si>
    <t>: (No) Indicates that there is insufficient evidence to demonstrate this Data Collection Point is met</t>
  </si>
  <si>
    <t>: Indicates that this Data Collection Point was out of scope of the assessment intentionally &gt; this should be determined prior to assessment</t>
  </si>
  <si>
    <t xml:space="preserve">Visit the SRA page on the RISE website for resources on SRA data collection: </t>
  </si>
  <si>
    <t>Social Responsibility Assessment - RISE</t>
  </si>
  <si>
    <t>COLUMN R</t>
  </si>
  <si>
    <t>COLUMN Q</t>
  </si>
  <si>
    <t>The type of data used as evidence is to be reported in column Q on each Principle tab for all Data Collection Points that are being assessed. There is a dropdown that has a list of common types of evidence that will be used, however there is an other option for flexibility. Please specify "other" if used.</t>
  </si>
  <si>
    <t>Evidence/findings here should be as detailed as is necessary to demonstrate whether or not a Data Collection Point is met or not. Including more detail will help the UoA with their improvement plan. This is to be filled out in column R.</t>
  </si>
  <si>
    <t>For each indicator, there is a "Justification" box to be filled out once each Data Collection Point in that indicator has been assessed</t>
  </si>
  <si>
    <t>Export a PDF of the Executive Summary or complete Final Assessment Report on the 'Final Report' tab</t>
  </si>
  <si>
    <t xml:space="preserve">Once all the findings for each Principle have been filled out, the Final Report tab will be ready for viewing. </t>
  </si>
  <si>
    <r>
      <rPr>
        <sz val="11"/>
        <color theme="5"/>
        <rFont val="Arial"/>
        <family val="2"/>
      </rPr>
      <t xml:space="preserve"> +</t>
    </r>
    <r>
      <rPr>
        <sz val="11"/>
        <color theme="1"/>
        <rFont val="Arial"/>
        <family val="2"/>
      </rPr>
      <t xml:space="preserve"> On this tab you will find a list of all Data Collection Points that were not met and devise a plan to improve to a lower risk category</t>
    </r>
  </si>
  <si>
    <t xml:space="preserve">Findings are any Data Collection Points that were found to be 'N' during an assessment. This page pulls over all the findings into one place to keep track of everything and to begin planning for improvements. </t>
  </si>
  <si>
    <t>SRA2.1.1 D.11</t>
  </si>
  <si>
    <t>1.1.9</t>
  </si>
  <si>
    <t>2.1.2</t>
  </si>
  <si>
    <t>2.1.3a</t>
  </si>
  <si>
    <t>2.1.3b</t>
  </si>
  <si>
    <t>3.1.4</t>
  </si>
  <si>
    <r>
      <t xml:space="preserve">1.2
</t>
    </r>
    <r>
      <rPr>
        <sz val="14"/>
        <rFont val="Arial"/>
        <family val="2"/>
      </rPr>
      <t>Business conduct and commercial agreements uphold human rights and dignity of workers</t>
    </r>
  </si>
  <si>
    <r>
      <t xml:space="preserve">1.1
</t>
    </r>
    <r>
      <rPr>
        <sz val="14"/>
        <rFont val="Arial"/>
        <family val="2"/>
      </rPr>
      <t>Fundamental human and labor rights and decent working and living  conditions</t>
    </r>
  </si>
  <si>
    <r>
      <t xml:space="preserve">2.1
</t>
    </r>
    <r>
      <rPr>
        <sz val="14"/>
        <rFont val="Arial"/>
        <family val="2"/>
      </rPr>
      <t>Recognition, voice, and respectful engagement for all groups</t>
    </r>
  </si>
  <si>
    <r>
      <t xml:space="preserve">2.2
</t>
    </r>
    <r>
      <rPr>
        <sz val="14"/>
        <rFont val="Arial"/>
        <family val="2"/>
      </rPr>
      <t>Equitable opportunities to benefit are ensured to all, throughout the supply chain</t>
    </r>
  </si>
  <si>
    <r>
      <t xml:space="preserve">3.1
</t>
    </r>
    <r>
      <rPr>
        <sz val="14"/>
        <rFont val="Arial"/>
        <family val="2"/>
      </rPr>
      <t>Health and wellbeing of resource-dependent communities</t>
    </r>
  </si>
  <si>
    <r>
      <t xml:space="preserve">3.2
</t>
    </r>
    <r>
      <rPr>
        <sz val="14"/>
        <rFont val="Arial"/>
        <family val="2"/>
      </rPr>
      <t>Livelihood security</t>
    </r>
  </si>
  <si>
    <r>
      <rPr>
        <b/>
        <sz val="11"/>
        <color theme="1"/>
        <rFont val="Arial"/>
        <family val="2"/>
      </rPr>
      <t>Full Report:</t>
    </r>
    <r>
      <rPr>
        <sz val="11"/>
        <color theme="1"/>
        <rFont val="Arial"/>
        <family val="2"/>
      </rPr>
      <t xml:space="preserve"> Includes all of the Executive Summary information, in addition to the findings for each individual Data Collection Points. Does not include the type of evidence or any</t>
    </r>
  </si>
  <si>
    <t>Verify that you have completed inputs for all required indicators under the FisheryProgress Human Rights and Social Responsibility Policy.</t>
  </si>
  <si>
    <r>
      <rPr>
        <b/>
        <i/>
        <sz val="11"/>
        <color theme="5"/>
        <rFont val="Arial"/>
        <family val="2"/>
      </rPr>
      <t xml:space="preserve"> +</t>
    </r>
    <r>
      <rPr>
        <b/>
        <i/>
        <sz val="11"/>
        <color theme="1"/>
        <rFont val="Arial"/>
        <family val="2"/>
      </rPr>
      <t xml:space="preserve"> Ensure you have filled out cell C59 with the correct production types that are included in the assessment, otherwise the results will not populate in the final report.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</si>
</sst>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5">
    <font>
      <sz val="10"/>
      <color theme="1"/>
      <name val="Arialmt"/>
    </font>
    <font>
      <sz val="10"/>
      <name val="Arialmt"/>
    </font>
    <font>
      <sz val="10"/>
      <color theme="1"/>
      <name val="Arialmt"/>
    </font>
    <font>
      <sz val="12"/>
      <color theme="0"/>
      <name val="Franklin Gothic Medium"/>
      <family val="2"/>
    </font>
    <font>
      <sz val="16"/>
      <color theme="4"/>
      <name val="Franklin Gothic Medium"/>
      <family val="2"/>
    </font>
    <font>
      <sz val="18"/>
      <color theme="4"/>
      <name val="Franklin Gothic Medium"/>
      <family val="2"/>
    </font>
    <font>
      <sz val="10"/>
      <color theme="0"/>
      <name val="Arialmt"/>
    </font>
    <font>
      <sz val="14"/>
      <color theme="4"/>
      <name val="Franklin Gothic Medium"/>
      <family val="2"/>
    </font>
    <font>
      <b/>
      <sz val="10"/>
      <color theme="1"/>
      <name val="Arialmt"/>
    </font>
    <font>
      <b/>
      <sz val="12"/>
      <color theme="0"/>
      <name val="Franklin Gothic Book"/>
      <family val="2"/>
    </font>
    <font>
      <sz val="12"/>
      <name val="Franklin Gothic Book"/>
      <family val="2"/>
    </font>
    <font>
      <i/>
      <sz val="12"/>
      <color theme="1"/>
      <name val="Franklin Gothic Book"/>
      <family val="2"/>
    </font>
    <font>
      <sz val="10"/>
      <color theme="1"/>
      <name val="Franklin Gothic Book"/>
      <family val="2"/>
    </font>
    <font>
      <sz val="16"/>
      <color rgb="FF0B5394"/>
      <name val="Franklin Gothic Medium"/>
      <family val="2"/>
    </font>
    <font>
      <sz val="10"/>
      <color rgb="FF595959"/>
      <name val="Franklin Gothic Book"/>
      <family val="2"/>
    </font>
    <font>
      <sz val="8"/>
      <name val="Arialmt"/>
    </font>
    <font>
      <sz val="9"/>
      <color theme="1"/>
      <name val="Arialmt"/>
    </font>
    <font>
      <sz val="20"/>
      <color theme="4"/>
      <name val="Franklin Gothic Medium"/>
      <family val="2"/>
    </font>
    <font>
      <sz val="11"/>
      <color theme="1"/>
      <name val="Arialmt"/>
    </font>
    <font>
      <sz val="12"/>
      <color theme="1"/>
      <name val="Arialmt"/>
    </font>
    <font>
      <sz val="14"/>
      <color theme="1"/>
      <name val="Arialmt"/>
    </font>
    <font>
      <sz val="16"/>
      <color theme="1"/>
      <name val="Arialmt"/>
    </font>
    <font>
      <u/>
      <sz val="10"/>
      <color theme="10"/>
      <name val="Arialmt"/>
    </font>
    <font>
      <sz val="14"/>
      <color theme="1"/>
      <name val="Franklin Gothic Medium"/>
      <family val="2"/>
    </font>
    <font>
      <sz val="20"/>
      <color theme="1"/>
      <name val="Arialmt"/>
    </font>
    <font>
      <sz val="22"/>
      <color theme="4"/>
      <name val="Franklin Gothic Medium"/>
      <family val="2"/>
    </font>
    <font>
      <sz val="40"/>
      <color theme="4"/>
      <name val="Franklin Gothic Medium"/>
      <family val="2"/>
    </font>
    <font>
      <sz val="14"/>
      <color theme="5"/>
      <name val="Franklin Gothic Medium"/>
      <family val="2"/>
    </font>
    <font>
      <sz val="14"/>
      <color theme="7"/>
      <name val="Franklin Gothic Medium"/>
      <family val="2"/>
    </font>
    <font>
      <b/>
      <sz val="14"/>
      <color theme="7"/>
      <name val="Franklin Gothic Book"/>
      <family val="2"/>
    </font>
    <font>
      <sz val="14"/>
      <color theme="1"/>
      <name val="Franklin Gothic Book"/>
      <family val="2"/>
    </font>
    <font>
      <sz val="18"/>
      <name val="Franklin Gothic Medium"/>
      <family val="2"/>
    </font>
    <font>
      <b/>
      <sz val="16"/>
      <color theme="1"/>
      <name val="Arialmt"/>
    </font>
    <font>
      <sz val="14"/>
      <color theme="0"/>
      <name val="Franklin Gothic Medium"/>
      <family val="2"/>
    </font>
    <font>
      <b/>
      <sz val="14"/>
      <color theme="0"/>
      <name val="Franklin Gothic Book"/>
      <family val="2"/>
    </font>
    <font>
      <sz val="14"/>
      <name val="Franklin Gothic Book"/>
      <family val="2"/>
    </font>
    <font>
      <b/>
      <sz val="9"/>
      <color theme="0"/>
      <name val="Franklin Gothic Book"/>
      <family val="2"/>
    </font>
    <font>
      <sz val="14"/>
      <color theme="9"/>
      <name val="Arialmt"/>
    </font>
    <font>
      <i/>
      <sz val="14"/>
      <color theme="1"/>
      <name val="Franklin Gothic Book"/>
      <family val="2"/>
    </font>
    <font>
      <b/>
      <sz val="14"/>
      <color theme="7"/>
      <name val="Proxima Nova"/>
    </font>
    <font>
      <i/>
      <sz val="16"/>
      <color theme="4"/>
      <name val="Franklin Gothic Medium"/>
      <family val="2"/>
    </font>
    <font>
      <sz val="11"/>
      <color theme="1"/>
      <name val="Arial"/>
      <family val="2"/>
    </font>
    <font>
      <sz val="11"/>
      <color theme="5"/>
      <name val="Arial"/>
      <family val="2"/>
    </font>
    <font>
      <b/>
      <sz val="12"/>
      <color theme="1"/>
      <name val="Arial"/>
      <family val="2"/>
    </font>
    <font>
      <sz val="11"/>
      <color theme="0"/>
      <name val="Arial"/>
      <family val="2"/>
    </font>
    <font>
      <b/>
      <sz val="11"/>
      <color theme="1"/>
      <name val="Arial"/>
      <family val="2"/>
    </font>
    <font>
      <i/>
      <sz val="11"/>
      <color theme="1"/>
      <name val="Arial"/>
      <family val="2"/>
    </font>
    <font>
      <sz val="18"/>
      <color theme="4"/>
      <name val="Arial"/>
      <family val="2"/>
    </font>
    <font>
      <sz val="10"/>
      <color theme="1"/>
      <name val="Arial"/>
      <family val="2"/>
    </font>
    <font>
      <b/>
      <sz val="10"/>
      <color theme="1"/>
      <name val="Arial"/>
      <family val="2"/>
    </font>
    <font>
      <sz val="10"/>
      <color theme="0"/>
      <name val="Arial"/>
      <family val="2"/>
    </font>
    <font>
      <sz val="12"/>
      <color theme="0"/>
      <name val="Arial"/>
      <family val="2"/>
    </font>
    <font>
      <i/>
      <sz val="10"/>
      <color theme="1"/>
      <name val="Arial"/>
      <family val="2"/>
    </font>
    <font>
      <sz val="20"/>
      <color theme="1"/>
      <name val="Arial"/>
      <family val="2"/>
    </font>
    <font>
      <sz val="16"/>
      <color theme="1"/>
      <name val="Arial"/>
      <family val="2"/>
    </font>
    <font>
      <sz val="16"/>
      <color theme="0"/>
      <name val="Arial"/>
      <family val="2"/>
    </font>
    <font>
      <sz val="14"/>
      <color theme="1"/>
      <name val="Arial"/>
      <family val="2"/>
    </font>
    <font>
      <b/>
      <sz val="14"/>
      <color theme="1"/>
      <name val="Arial"/>
      <family val="2"/>
    </font>
    <font>
      <sz val="12"/>
      <color theme="1"/>
      <name val="Arial"/>
      <family val="2"/>
    </font>
    <font>
      <sz val="14"/>
      <color theme="0"/>
      <name val="Arial"/>
      <family val="2"/>
    </font>
    <font>
      <i/>
      <u/>
      <sz val="11"/>
      <color theme="10"/>
      <name val="Arialmt"/>
    </font>
    <font>
      <b/>
      <sz val="10"/>
      <name val="Arialmt"/>
    </font>
    <font>
      <sz val="20"/>
      <color theme="0"/>
      <name val="Franklin Gothic Medium"/>
      <family val="2"/>
    </font>
    <font>
      <b/>
      <sz val="18"/>
      <color theme="0"/>
      <name val="Arialmt"/>
    </font>
    <font>
      <sz val="16"/>
      <name val="Arial"/>
      <family val="2"/>
    </font>
    <font>
      <b/>
      <sz val="16"/>
      <color theme="0"/>
      <name val="Arialmt"/>
    </font>
    <font>
      <sz val="12"/>
      <name val="Franklin Gothic Medium"/>
      <family val="2"/>
    </font>
    <font>
      <sz val="12"/>
      <name val="Arial"/>
      <family val="2"/>
    </font>
    <font>
      <sz val="10"/>
      <name val="Arial"/>
      <family val="2"/>
    </font>
    <font>
      <sz val="13"/>
      <name val="Arial"/>
      <family val="2"/>
    </font>
    <font>
      <sz val="11"/>
      <name val="Arial"/>
      <family val="2"/>
    </font>
    <font>
      <b/>
      <sz val="12"/>
      <color theme="0"/>
      <name val="Arialmt"/>
    </font>
    <font>
      <b/>
      <i/>
      <sz val="10"/>
      <color theme="1"/>
      <name val="Arial"/>
      <family val="2"/>
    </font>
    <font>
      <b/>
      <sz val="10"/>
      <color theme="0"/>
      <name val="Arial"/>
      <family val="2"/>
    </font>
    <font>
      <i/>
      <sz val="9"/>
      <color theme="0"/>
      <name val="Arial"/>
      <family val="2"/>
    </font>
    <font>
      <sz val="8"/>
      <color theme="1"/>
      <name val="Arialmt"/>
    </font>
    <font>
      <sz val="10"/>
      <color theme="4"/>
      <name val="Franklin Gothic Medium"/>
      <family val="2"/>
    </font>
    <font>
      <b/>
      <sz val="10"/>
      <color theme="4"/>
      <name val="Arial"/>
      <family val="2"/>
    </font>
    <font>
      <i/>
      <sz val="11"/>
      <color theme="0" tint="-0.499984740745262"/>
      <name val="Arial"/>
      <family val="2"/>
    </font>
    <font>
      <sz val="8"/>
      <color theme="1"/>
      <name val="Arial"/>
      <family val="2"/>
    </font>
    <font>
      <sz val="12"/>
      <color theme="4"/>
      <name val="Franklin Gothic Medium"/>
      <family val="2"/>
    </font>
    <font>
      <u/>
      <sz val="11"/>
      <color theme="1"/>
      <name val="Arial"/>
      <family val="2"/>
    </font>
    <font>
      <sz val="10"/>
      <color rgb="FF0563C1"/>
      <name val="Times New Roman"/>
      <family val="1"/>
    </font>
    <font>
      <b/>
      <sz val="11"/>
      <color theme="0"/>
      <name val="Calibri"/>
      <family val="2"/>
      <scheme val="minor"/>
    </font>
    <font>
      <sz val="11"/>
      <color theme="1"/>
      <name val="Calibri"/>
      <family val="2"/>
    </font>
    <font>
      <b/>
      <sz val="11"/>
      <color theme="0"/>
      <name val="Franklin Gothic Book"/>
      <family val="2"/>
    </font>
    <font>
      <b/>
      <sz val="10"/>
      <color rgb="FF000000"/>
      <name val="Franklin Gothic Book"/>
      <family val="2"/>
    </font>
    <font>
      <b/>
      <sz val="10"/>
      <color rgb="FFFFFFFF"/>
      <name val="Franklin Gothic Book"/>
      <family val="2"/>
    </font>
    <font>
      <sz val="10"/>
      <color rgb="FF000000"/>
      <name val="Franklin Gothic Book"/>
      <family val="2"/>
    </font>
    <font>
      <b/>
      <sz val="10"/>
      <color rgb="FF282829"/>
      <name val="Franklin Gothic Book"/>
      <family val="2"/>
    </font>
    <font>
      <sz val="10"/>
      <color rgb="FF282829"/>
      <name val="Franklin Gothic Book"/>
      <family val="2"/>
    </font>
    <font>
      <b/>
      <sz val="10"/>
      <color theme="1"/>
      <name val="Franklin Gothic Book"/>
      <family val="2"/>
    </font>
    <font>
      <sz val="10"/>
      <color rgb="FF0D0D0D"/>
      <name val="Franklin Gothic Book"/>
      <family val="2"/>
    </font>
    <font>
      <i/>
      <sz val="10"/>
      <color rgb="FF000000"/>
      <name val="Franklin Gothic Book"/>
      <family val="2"/>
    </font>
    <font>
      <sz val="11"/>
      <color theme="1"/>
      <name val="Franklin Gothic Book"/>
      <family val="2"/>
    </font>
    <font>
      <b/>
      <sz val="11"/>
      <color theme="1"/>
      <name val="Franklin Gothic Book"/>
      <family val="2"/>
    </font>
    <font>
      <sz val="3"/>
      <color theme="1"/>
      <name val="Arialmt"/>
    </font>
    <font>
      <sz val="3"/>
      <color theme="7"/>
      <name val="Franklin Gothic Medium"/>
      <family val="2"/>
    </font>
    <font>
      <sz val="3"/>
      <name val="Franklin Gothic Book"/>
      <family val="2"/>
    </font>
    <font>
      <b/>
      <sz val="3"/>
      <color theme="0"/>
      <name val="Franklin Gothic Book"/>
      <family val="2"/>
    </font>
    <font>
      <sz val="22"/>
      <color theme="1"/>
      <name val="Arialmt"/>
    </font>
    <font>
      <sz val="3"/>
      <name val="Franklin Gothic Medium"/>
      <family val="2"/>
    </font>
    <font>
      <sz val="18"/>
      <color theme="1"/>
      <name val="Arialmt"/>
    </font>
    <font>
      <sz val="24"/>
      <color theme="1"/>
      <name val="Arial"/>
      <family val="2"/>
    </font>
    <font>
      <b/>
      <sz val="11"/>
      <color theme="0"/>
      <name val="Arial"/>
      <family val="2"/>
    </font>
    <font>
      <sz val="14"/>
      <color rgb="FF000000"/>
      <name val="Franklin Gothic Medium"/>
      <family val="2"/>
    </font>
    <font>
      <b/>
      <sz val="8"/>
      <color theme="0"/>
      <name val="Franklin Gothic Book"/>
      <family val="2"/>
    </font>
    <font>
      <b/>
      <sz val="3"/>
      <color theme="1"/>
      <name val="Arialmt"/>
    </font>
    <font>
      <sz val="36"/>
      <color theme="1"/>
      <name val="Arialmt"/>
    </font>
    <font>
      <sz val="3"/>
      <name val="Arialmt"/>
    </font>
    <font>
      <sz val="3"/>
      <name val="Arial"/>
      <family val="2"/>
    </font>
    <font>
      <b/>
      <sz val="10"/>
      <color theme="0"/>
      <name val="Franklin Gothic Book"/>
      <family val="2"/>
    </font>
    <font>
      <sz val="14"/>
      <name val="Arial"/>
      <family val="2"/>
    </font>
    <font>
      <b/>
      <i/>
      <sz val="11"/>
      <color theme="1"/>
      <name val="Arial"/>
      <family val="2"/>
    </font>
    <font>
      <b/>
      <i/>
      <sz val="11"/>
      <color theme="5"/>
      <name val="Arial"/>
      <family val="2"/>
    </font>
  </fonts>
  <fills count="40">
    <fill>
      <patternFill patternType="none"/>
    </fill>
    <fill>
      <patternFill patternType="gray125"/>
    </fill>
    <fill>
      <patternFill patternType="solid">
        <fgColor theme="0" tint="-0.499984740745262"/>
        <bgColor indexed="64"/>
      </patternFill>
    </fill>
    <fill>
      <patternFill patternType="solid">
        <fgColor theme="5"/>
        <bgColor indexed="64"/>
      </patternFill>
    </fill>
    <fill>
      <patternFill patternType="solid">
        <fgColor theme="4"/>
        <bgColor indexed="64"/>
      </patternFill>
    </fill>
    <fill>
      <patternFill patternType="solid">
        <fgColor rgb="FFE9F6FD"/>
        <bgColor indexed="64"/>
      </patternFill>
    </fill>
    <fill>
      <patternFill patternType="solid">
        <fgColor theme="4" tint="0.39997558519241921"/>
        <bgColor indexed="64"/>
      </patternFill>
    </fill>
    <fill>
      <patternFill patternType="solid">
        <fgColor theme="6"/>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7"/>
        <bgColor indexed="64"/>
      </patternFill>
    </fill>
    <fill>
      <patternFill patternType="solid">
        <fgColor theme="7" tint="-0.249977111117893"/>
        <bgColor indexed="64"/>
      </patternFill>
    </fill>
    <fill>
      <patternFill patternType="solid">
        <fgColor theme="8"/>
        <bgColor indexed="64"/>
      </patternFill>
    </fill>
    <fill>
      <patternFill patternType="solid">
        <fgColor rgb="FFFFFCF2"/>
        <bgColor rgb="FFFFFF00"/>
      </patternFill>
    </fill>
    <fill>
      <patternFill patternType="solid">
        <fgColor rgb="FFF4F9F4"/>
        <bgColor rgb="FF54A838"/>
      </patternFill>
    </fill>
    <fill>
      <patternFill patternType="solid">
        <fgColor theme="0" tint="-4.9989318521683403E-2"/>
        <bgColor indexed="64"/>
      </patternFill>
    </fill>
    <fill>
      <patternFill patternType="solid">
        <fgColor rgb="FFFFFCF2"/>
        <bgColor indexed="64"/>
      </patternFill>
    </fill>
    <fill>
      <patternFill patternType="solid">
        <fgColor theme="8" tint="0.79998168889431442"/>
        <bgColor rgb="FFFFFF00"/>
      </patternFill>
    </fill>
    <fill>
      <patternFill patternType="solid">
        <fgColor theme="6" tint="0.79998168889431442"/>
        <bgColor rgb="FF54A838"/>
      </patternFill>
    </fill>
    <fill>
      <patternFill patternType="solid">
        <fgColor theme="3"/>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2"/>
        <bgColor indexed="64"/>
      </patternFill>
    </fill>
    <fill>
      <gradientFill>
        <stop position="0">
          <color theme="6"/>
        </stop>
        <stop position="1">
          <color theme="8"/>
        </stop>
      </gradientFill>
    </fill>
    <fill>
      <gradientFill>
        <stop position="0">
          <color theme="8"/>
        </stop>
        <stop position="1">
          <color theme="9"/>
        </stop>
      </gradientFill>
    </fill>
    <fill>
      <patternFill patternType="solid">
        <fgColor theme="1"/>
        <bgColor indexed="64"/>
      </patternFill>
    </fill>
    <fill>
      <patternFill patternType="darkUp">
        <bgColor rgb="FFE9F6FD"/>
      </patternFill>
    </fill>
    <fill>
      <patternFill patternType="solid">
        <fgColor rgb="FFE8EFF7"/>
        <bgColor indexed="64"/>
      </patternFill>
    </fill>
    <fill>
      <patternFill patternType="solid">
        <fgColor rgb="FFE7F5FB"/>
        <bgColor indexed="64"/>
      </patternFill>
    </fill>
    <fill>
      <patternFill patternType="solid">
        <fgColor rgb="FFFEEEE9"/>
        <bgColor indexed="64"/>
      </patternFill>
    </fill>
    <fill>
      <patternFill patternType="solid">
        <fgColor rgb="FFFFFFFF"/>
        <bgColor indexed="64"/>
      </patternFill>
    </fill>
    <fill>
      <patternFill patternType="solid">
        <fgColor rgb="FFFFC000"/>
        <bgColor indexed="64"/>
      </patternFill>
    </fill>
    <fill>
      <patternFill patternType="solid">
        <fgColor rgb="FF238823"/>
        <bgColor indexed="64"/>
      </patternFill>
    </fill>
    <fill>
      <patternFill patternType="solid">
        <fgColor theme="1" tint="0.499984740745262"/>
        <bgColor indexed="64"/>
      </patternFill>
    </fill>
    <fill>
      <patternFill patternType="solid">
        <fgColor theme="0" tint="-0.34998626667073579"/>
        <bgColor indexed="64"/>
      </patternFill>
    </fill>
    <fill>
      <patternFill patternType="solid">
        <fgColor rgb="FFE7E6E6"/>
        <bgColor indexed="64"/>
      </patternFill>
    </fill>
    <fill>
      <patternFill patternType="solid">
        <fgColor rgb="FF1A5EAB"/>
        <bgColor indexed="64"/>
      </patternFill>
    </fill>
    <fill>
      <patternFill patternType="solid">
        <fgColor rgb="FF1096D4"/>
        <bgColor indexed="64"/>
      </patternFill>
    </fill>
    <fill>
      <patternFill patternType="solid">
        <fgColor rgb="FFE6673E"/>
        <bgColor indexed="64"/>
      </patternFill>
    </fill>
    <fill>
      <patternFill patternType="solid">
        <fgColor theme="9" tint="-0.499984740745262"/>
        <bgColor indexed="64"/>
      </patternFill>
    </fill>
  </fills>
  <borders count="62">
    <border>
      <left/>
      <right/>
      <top/>
      <bottom/>
      <diagonal/>
    </border>
    <border>
      <left/>
      <right/>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op>
      <bottom style="thin">
        <color theme="0" tint="-0.499984740745262"/>
      </bottom>
      <diagonal/>
    </border>
    <border>
      <left/>
      <right/>
      <top style="thin">
        <color theme="0"/>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0"/>
      </left>
      <right style="medium">
        <color theme="0"/>
      </right>
      <top style="medium">
        <color theme="0"/>
      </top>
      <bottom style="medium">
        <color theme="0"/>
      </bottom>
      <diagonal/>
    </border>
    <border>
      <left/>
      <right style="thin">
        <color theme="0" tint="-0.499984740745262"/>
      </right>
      <top/>
      <bottom style="thin">
        <color theme="0" tint="-0.499984740745262"/>
      </bottom>
      <diagonal/>
    </border>
    <border>
      <left/>
      <right style="thin">
        <color theme="0" tint="-0.499984740745262"/>
      </right>
      <top/>
      <bottom/>
      <diagonal/>
    </border>
    <border>
      <left/>
      <right/>
      <top/>
      <bottom style="thin">
        <color theme="0" tint="-0.499984740745262"/>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
      <left style="medium">
        <color theme="0"/>
      </left>
      <right style="medium">
        <color theme="0"/>
      </right>
      <top style="medium">
        <color theme="0"/>
      </top>
      <bottom/>
      <diagonal/>
    </border>
    <border>
      <left/>
      <right/>
      <top/>
      <bottom style="medium">
        <color theme="0"/>
      </bottom>
      <diagonal/>
    </border>
    <border>
      <left style="medium">
        <color theme="0"/>
      </left>
      <right/>
      <top style="medium">
        <color theme="0"/>
      </top>
      <bottom/>
      <diagonal/>
    </border>
    <border>
      <left/>
      <right style="medium">
        <color theme="0"/>
      </right>
      <top style="medium">
        <color theme="0"/>
      </top>
      <bottom/>
      <diagonal/>
    </border>
    <border>
      <left style="medium">
        <color theme="0"/>
      </left>
      <right/>
      <top/>
      <bottom/>
      <diagonal/>
    </border>
    <border>
      <left/>
      <right style="medium">
        <color theme="0"/>
      </right>
      <top/>
      <bottom/>
      <diagonal/>
    </border>
    <border>
      <left style="thick">
        <color theme="0"/>
      </left>
      <right style="thick">
        <color theme="0"/>
      </right>
      <top style="thick">
        <color theme="0"/>
      </top>
      <bottom style="thick">
        <color theme="0"/>
      </bottom>
      <diagonal/>
    </border>
    <border>
      <left style="thick">
        <color theme="0"/>
      </left>
      <right/>
      <top style="thick">
        <color theme="0"/>
      </top>
      <bottom style="thick">
        <color theme="0"/>
      </bottom>
      <diagonal/>
    </border>
    <border>
      <left/>
      <right style="thick">
        <color theme="0"/>
      </right>
      <top style="thick">
        <color theme="0"/>
      </top>
      <bottom style="thick">
        <color theme="0"/>
      </bottom>
      <diagonal/>
    </border>
    <border>
      <left style="thin">
        <color theme="0" tint="-0.499984740745262"/>
      </left>
      <right style="thin">
        <color theme="0" tint="-0.499984740745262"/>
      </right>
      <top style="thin">
        <color theme="0"/>
      </top>
      <bottom style="thin">
        <color theme="0" tint="-0.499984740745262"/>
      </bottom>
      <diagonal/>
    </border>
    <border>
      <left style="thin">
        <color theme="0" tint="-0.499984740745262"/>
      </left>
      <right style="thin">
        <color theme="0" tint="-0.499984740745262"/>
      </right>
      <top style="thin">
        <color theme="0"/>
      </top>
      <bottom/>
      <diagonal/>
    </border>
    <border>
      <left style="thin">
        <color theme="4"/>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style="medium">
        <color theme="0"/>
      </left>
      <right style="medium">
        <color theme="0"/>
      </right>
      <top/>
      <bottom style="medium">
        <color theme="0"/>
      </bottom>
      <diagonal/>
    </border>
    <border>
      <left style="thick">
        <color theme="0"/>
      </left>
      <right style="thick">
        <color theme="0"/>
      </right>
      <top style="thick">
        <color theme="0"/>
      </top>
      <bottom/>
      <diagonal/>
    </border>
    <border>
      <left style="thick">
        <color theme="0"/>
      </left>
      <right style="thick">
        <color theme="0"/>
      </right>
      <top/>
      <bottom/>
      <diagonal/>
    </border>
    <border>
      <left style="thick">
        <color theme="0"/>
      </left>
      <right style="thick">
        <color theme="0"/>
      </right>
      <top/>
      <bottom style="thick">
        <color theme="0"/>
      </bottom>
      <diagonal/>
    </border>
    <border>
      <left style="medium">
        <color theme="0"/>
      </left>
      <right style="medium">
        <color theme="0"/>
      </right>
      <top/>
      <bottom/>
      <diagonal/>
    </border>
    <border>
      <left/>
      <right/>
      <top style="thick">
        <color theme="0"/>
      </top>
      <bottom style="thick">
        <color theme="0"/>
      </bottom>
      <diagonal/>
    </border>
    <border>
      <left style="thin">
        <color auto="1"/>
      </left>
      <right style="thin">
        <color auto="1"/>
      </right>
      <top style="thin">
        <color auto="1"/>
      </top>
      <bottom style="thin">
        <color auto="1"/>
      </bottom>
      <diagonal/>
    </border>
    <border>
      <left style="medium">
        <color theme="0"/>
      </left>
      <right/>
      <top/>
      <bottom style="medium">
        <color theme="0"/>
      </bottom>
      <diagonal/>
    </border>
    <border>
      <left/>
      <right style="medium">
        <color theme="0"/>
      </right>
      <top/>
      <bottom style="medium">
        <color theme="0"/>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right/>
      <top style="medium">
        <color theme="0"/>
      </top>
      <bottom/>
      <diagonal/>
    </border>
    <border>
      <left style="thin">
        <color theme="0" tint="-0.499984740745262"/>
      </left>
      <right/>
      <top/>
      <bottom/>
      <diagonal/>
    </border>
    <border>
      <left style="thin">
        <color theme="2"/>
      </left>
      <right style="thin">
        <color theme="2"/>
      </right>
      <top style="thin">
        <color theme="2"/>
      </top>
      <bottom style="thin">
        <color theme="2"/>
      </bottom>
      <diagonal/>
    </border>
    <border>
      <left style="thin">
        <color theme="0" tint="-0.499984740745262"/>
      </left>
      <right/>
      <top/>
      <bottom style="thin">
        <color theme="0" tint="-0.499984740745262"/>
      </bottom>
      <diagonal/>
    </border>
    <border>
      <left/>
      <right/>
      <top/>
      <bottom style="thin">
        <color theme="2"/>
      </bottom>
      <diagonal/>
    </border>
    <border>
      <left/>
      <right/>
      <top style="thin">
        <color theme="2"/>
      </top>
      <bottom style="thin">
        <color theme="2"/>
      </bottom>
      <diagonal/>
    </border>
    <border>
      <left/>
      <right/>
      <top/>
      <bottom style="thick">
        <color theme="0"/>
      </bottom>
      <diagonal/>
    </border>
    <border>
      <left style="thin">
        <color rgb="FF1A5EAB"/>
      </left>
      <right style="thin">
        <color rgb="FF1A5EAB"/>
      </right>
      <top style="thin">
        <color rgb="FF1A5EAB"/>
      </top>
      <bottom style="thin">
        <color rgb="FF1A5EAB"/>
      </bottom>
      <diagonal/>
    </border>
    <border>
      <left style="thin">
        <color rgb="FF1A5EAB"/>
      </left>
      <right style="thin">
        <color rgb="FF1A5EAB"/>
      </right>
      <top style="thin">
        <color rgb="FF1A5EAB"/>
      </top>
      <bottom/>
      <diagonal/>
    </border>
    <border>
      <left style="thin">
        <color rgb="FF1A5EAB"/>
      </left>
      <right style="thin">
        <color rgb="FF1A5EAB"/>
      </right>
      <top/>
      <bottom/>
      <diagonal/>
    </border>
    <border>
      <left style="thin">
        <color rgb="FF1A5EAB"/>
      </left>
      <right style="thin">
        <color rgb="FF1A5EAB"/>
      </right>
      <top/>
      <bottom style="thin">
        <color rgb="FF1A5EAB"/>
      </bottom>
      <diagonal/>
    </border>
    <border>
      <left style="thin">
        <color rgb="FF1A5EAB"/>
      </left>
      <right/>
      <top style="thin">
        <color rgb="FF1A5EAB"/>
      </top>
      <bottom style="thin">
        <color rgb="FF1A5EAB"/>
      </bottom>
      <diagonal/>
    </border>
    <border>
      <left/>
      <right/>
      <top style="thin">
        <color rgb="FF1A5EAB"/>
      </top>
      <bottom style="thin">
        <color rgb="FF1A5EAB"/>
      </bottom>
      <diagonal/>
    </border>
    <border>
      <left/>
      <right style="thin">
        <color rgb="FF1A5EAB"/>
      </right>
      <top style="thin">
        <color rgb="FF1A5EAB"/>
      </top>
      <bottom style="thin">
        <color rgb="FF1A5EAB"/>
      </bottom>
      <diagonal/>
    </border>
    <border>
      <left/>
      <right style="thin">
        <color rgb="FF1A5EAB"/>
      </right>
      <top/>
      <bottom/>
      <diagonal/>
    </border>
    <border>
      <left/>
      <right/>
      <top/>
      <bottom style="thin">
        <color rgb="FF1A5EAB"/>
      </bottom>
      <diagonal/>
    </border>
    <border>
      <left/>
      <right/>
      <top style="thin">
        <color rgb="FF1A5EAB"/>
      </top>
      <bottom/>
      <diagonal/>
    </border>
  </borders>
  <cellStyleXfs count="3">
    <xf numFmtId="0" fontId="0" fillId="0" borderId="0"/>
    <xf numFmtId="9" fontId="2" fillId="0" borderId="0" applyFont="0" applyFill="0" applyBorder="0" applyAlignment="0" applyProtection="0"/>
    <xf numFmtId="0" fontId="22" fillId="0" borderId="0" applyNumberFormat="0" applyFill="0" applyBorder="0" applyAlignment="0" applyProtection="0"/>
  </cellStyleXfs>
  <cellXfs count="621">
    <xf numFmtId="0" fontId="0" fillId="0" borderId="0" xfId="0"/>
    <xf numFmtId="0" fontId="0" fillId="0" borderId="1" xfId="0" applyBorder="1" applyAlignment="1">
      <alignment vertical="top"/>
    </xf>
    <xf numFmtId="0" fontId="0" fillId="0" borderId="1" xfId="0" applyBorder="1" applyAlignment="1">
      <alignment vertical="top" wrapText="1"/>
    </xf>
    <xf numFmtId="0" fontId="13" fillId="0" borderId="1" xfId="0" applyFont="1" applyBorder="1" applyAlignment="1">
      <alignment vertical="center"/>
    </xf>
    <xf numFmtId="0" fontId="0" fillId="0" borderId="0" xfId="0" applyAlignment="1">
      <alignment vertical="top" wrapText="1"/>
    </xf>
    <xf numFmtId="0" fontId="6" fillId="4" borderId="12" xfId="0" applyFont="1" applyFill="1" applyBorder="1" applyAlignment="1">
      <alignment horizontal="center" vertical="top" wrapText="1"/>
    </xf>
    <xf numFmtId="0" fontId="0" fillId="20" borderId="12" xfId="0" applyFill="1" applyBorder="1" applyAlignment="1">
      <alignment horizontal="center" vertical="top" wrapText="1"/>
    </xf>
    <xf numFmtId="0" fontId="0" fillId="8" borderId="12" xfId="0" applyFill="1" applyBorder="1" applyAlignment="1">
      <alignment horizontal="center" vertical="top" wrapText="1"/>
    </xf>
    <xf numFmtId="0" fontId="0" fillId="12" borderId="12" xfId="0" applyFill="1" applyBorder="1" applyAlignment="1">
      <alignment horizontal="center" vertical="top" wrapText="1"/>
    </xf>
    <xf numFmtId="0" fontId="0" fillId="21" borderId="12" xfId="0" applyFill="1" applyBorder="1" applyAlignment="1">
      <alignment horizontal="center" vertical="top" wrapText="1"/>
    </xf>
    <xf numFmtId="0" fontId="6" fillId="3" borderId="12" xfId="0" applyFont="1" applyFill="1" applyBorder="1" applyAlignment="1">
      <alignment horizontal="center" vertical="top" wrapText="1"/>
    </xf>
    <xf numFmtId="0" fontId="6" fillId="7" borderId="12" xfId="0" applyFont="1" applyFill="1" applyBorder="1" applyAlignment="1">
      <alignment horizontal="center" vertical="top" wrapText="1"/>
    </xf>
    <xf numFmtId="0" fontId="6" fillId="10" borderId="12" xfId="0" applyFont="1" applyFill="1" applyBorder="1" applyAlignment="1">
      <alignment horizontal="center" vertical="top" wrapText="1"/>
    </xf>
    <xf numFmtId="0" fontId="6" fillId="19" borderId="12" xfId="0" applyFont="1" applyFill="1" applyBorder="1" applyAlignment="1">
      <alignment horizontal="center" vertical="top" wrapText="1"/>
    </xf>
    <xf numFmtId="0" fontId="0" fillId="0" borderId="12" xfId="0" applyBorder="1" applyAlignment="1">
      <alignment horizontal="center" vertical="center" wrapText="1"/>
    </xf>
    <xf numFmtId="0" fontId="8" fillId="0" borderId="0" xfId="0" applyFont="1" applyAlignment="1">
      <alignment horizontal="center" vertical="top" wrapText="1"/>
    </xf>
    <xf numFmtId="0" fontId="1" fillId="0" borderId="0" xfId="0" applyFont="1" applyAlignment="1">
      <alignment vertical="top" wrapText="1"/>
    </xf>
    <xf numFmtId="0" fontId="0" fillId="15" borderId="12" xfId="0" applyFill="1" applyBorder="1" applyAlignment="1">
      <alignment horizontal="center" vertical="top" wrapText="1"/>
    </xf>
    <xf numFmtId="0" fontId="4" fillId="0" borderId="0" xfId="0" applyFont="1" applyAlignment="1">
      <alignment horizontal="left" vertical="top" indent="2"/>
    </xf>
    <xf numFmtId="0" fontId="1" fillId="0" borderId="0" xfId="0" applyFont="1" applyAlignment="1">
      <alignment vertical="top"/>
    </xf>
    <xf numFmtId="0" fontId="7" fillId="0" borderId="0" xfId="0" applyFont="1" applyAlignment="1">
      <alignment vertical="top"/>
    </xf>
    <xf numFmtId="0" fontId="16" fillId="0" borderId="0" xfId="0" applyFont="1" applyAlignment="1">
      <alignment vertical="top" wrapText="1"/>
    </xf>
    <xf numFmtId="1" fontId="0" fillId="0" borderId="0" xfId="0" applyNumberFormat="1" applyAlignment="1">
      <alignment vertical="top" wrapText="1"/>
    </xf>
    <xf numFmtId="0" fontId="5" fillId="0" borderId="0" xfId="0" applyFont="1" applyAlignment="1">
      <alignment horizontal="left" indent="1"/>
    </xf>
    <xf numFmtId="0" fontId="4" fillId="0" borderId="0" xfId="0" applyFont="1" applyAlignment="1">
      <alignment horizontal="left" vertical="top" indent="1"/>
    </xf>
    <xf numFmtId="0" fontId="0" fillId="0" borderId="0" xfId="0" applyAlignment="1">
      <alignment vertical="top"/>
    </xf>
    <xf numFmtId="0" fontId="0" fillId="0" borderId="0" xfId="0" applyAlignment="1">
      <alignment horizontal="right" vertical="top"/>
    </xf>
    <xf numFmtId="0" fontId="18" fillId="0" borderId="0" xfId="0" applyFont="1" applyAlignment="1">
      <alignment vertical="top" wrapText="1"/>
    </xf>
    <xf numFmtId="0" fontId="19" fillId="0" borderId="0" xfId="0" applyFont="1" applyAlignment="1">
      <alignment vertical="top" wrapText="1"/>
    </xf>
    <xf numFmtId="0" fontId="20" fillId="0" borderId="0" xfId="0" applyFont="1" applyAlignment="1">
      <alignment vertical="top" wrapText="1"/>
    </xf>
    <xf numFmtId="0" fontId="23" fillId="0" borderId="0" xfId="0" applyFont="1" applyAlignment="1">
      <alignment vertical="top"/>
    </xf>
    <xf numFmtId="0" fontId="17" fillId="0" borderId="0" xfId="0" applyFont="1" applyAlignment="1">
      <alignment vertical="top"/>
    </xf>
    <xf numFmtId="0" fontId="25" fillId="0" borderId="0" xfId="0" applyFont="1" applyAlignment="1">
      <alignment vertical="top"/>
    </xf>
    <xf numFmtId="0" fontId="21" fillId="0" borderId="1" xfId="0" applyFont="1" applyBorder="1" applyAlignment="1">
      <alignment horizontal="right" vertical="top"/>
    </xf>
    <xf numFmtId="0" fontId="0" fillId="0" borderId="0" xfId="0" applyAlignment="1">
      <alignment wrapText="1"/>
    </xf>
    <xf numFmtId="0" fontId="21" fillId="0" borderId="0" xfId="0" applyFont="1" applyAlignment="1">
      <alignment vertical="top" wrapText="1"/>
    </xf>
    <xf numFmtId="0" fontId="21" fillId="0" borderId="0" xfId="0" applyFont="1" applyAlignment="1">
      <alignment horizontal="right" vertical="top"/>
    </xf>
    <xf numFmtId="0" fontId="21" fillId="15" borderId="12" xfId="0" applyFont="1" applyFill="1" applyBorder="1" applyAlignment="1">
      <alignment horizontal="center" vertical="top" wrapText="1"/>
    </xf>
    <xf numFmtId="0" fontId="25" fillId="0" borderId="0" xfId="0" applyFont="1" applyAlignment="1">
      <alignment horizontal="left" vertical="top" indent="1"/>
    </xf>
    <xf numFmtId="0" fontId="26" fillId="0" borderId="0" xfId="0" applyFont="1" applyAlignment="1">
      <alignment vertical="top"/>
    </xf>
    <xf numFmtId="0" fontId="21" fillId="22" borderId="12" xfId="0" applyFont="1" applyFill="1" applyBorder="1" applyAlignment="1">
      <alignment horizontal="center" vertical="top"/>
    </xf>
    <xf numFmtId="0" fontId="0" fillId="23" borderId="0" xfId="0" applyFill="1" applyAlignment="1">
      <alignment vertical="top" wrapText="1"/>
    </xf>
    <xf numFmtId="0" fontId="0" fillId="12" borderId="0" xfId="0" applyFill="1" applyAlignment="1">
      <alignment vertical="top" wrapText="1"/>
    </xf>
    <xf numFmtId="0" fontId="0" fillId="24" borderId="0" xfId="0" applyFill="1" applyAlignment="1">
      <alignment vertical="top" wrapText="1"/>
    </xf>
    <xf numFmtId="0" fontId="21" fillId="0" borderId="1" xfId="0" applyFont="1" applyBorder="1" applyAlignment="1">
      <alignment horizontal="left" vertical="top" indent="1"/>
    </xf>
    <xf numFmtId="0" fontId="21" fillId="0" borderId="1" xfId="0" applyFont="1" applyBorder="1" applyAlignment="1">
      <alignment horizontal="left" vertical="top"/>
    </xf>
    <xf numFmtId="0" fontId="32" fillId="0" borderId="0" xfId="0" applyFont="1" applyAlignment="1">
      <alignment horizontal="center"/>
    </xf>
    <xf numFmtId="0" fontId="30" fillId="0" borderId="1" xfId="0" applyFont="1" applyBorder="1" applyAlignment="1">
      <alignment vertical="top"/>
    </xf>
    <xf numFmtId="0" fontId="23" fillId="0" borderId="0" xfId="0" applyFont="1" applyAlignment="1">
      <alignment horizontal="right" vertical="top" indent="1"/>
    </xf>
    <xf numFmtId="0" fontId="31" fillId="0" borderId="0" xfId="0" applyFont="1" applyAlignment="1">
      <alignment horizontal="left" vertical="top" indent="2"/>
    </xf>
    <xf numFmtId="0" fontId="21" fillId="0" borderId="17" xfId="0" applyFont="1" applyBorder="1" applyAlignment="1">
      <alignment horizontal="left" vertical="top" indent="1"/>
    </xf>
    <xf numFmtId="0" fontId="25" fillId="0" borderId="0" xfId="0" applyFont="1" applyAlignment="1">
      <alignment horizontal="left" indent="1"/>
    </xf>
    <xf numFmtId="0" fontId="31" fillId="0" borderId="0" xfId="0" applyFont="1" applyAlignment="1">
      <alignment horizontal="left" indent="2"/>
    </xf>
    <xf numFmtId="0" fontId="36" fillId="0" borderId="19" xfId="0" applyFont="1" applyBorder="1" applyAlignment="1">
      <alignment horizontal="center" vertical="top" wrapText="1"/>
    </xf>
    <xf numFmtId="0" fontId="9" fillId="0" borderId="19" xfId="0" applyFont="1" applyBorder="1" applyAlignment="1">
      <alignment horizontal="center" vertical="top" wrapText="1"/>
    </xf>
    <xf numFmtId="0" fontId="28" fillId="0" borderId="19" xfId="0" applyFont="1" applyBorder="1" applyAlignment="1">
      <alignment vertical="top"/>
    </xf>
    <xf numFmtId="0" fontId="20" fillId="0" borderId="1" xfId="0" applyFont="1" applyBorder="1" applyAlignment="1">
      <alignment vertical="top"/>
    </xf>
    <xf numFmtId="0" fontId="20" fillId="0" borderId="1" xfId="0" applyFont="1" applyBorder="1" applyAlignment="1">
      <alignment vertical="top" wrapText="1"/>
    </xf>
    <xf numFmtId="0" fontId="34" fillId="0" borderId="19" xfId="0" applyFont="1" applyBorder="1" applyAlignment="1">
      <alignment vertical="top" wrapText="1"/>
    </xf>
    <xf numFmtId="0" fontId="34" fillId="0" borderId="33" xfId="0" applyFont="1" applyBorder="1" applyAlignment="1">
      <alignment vertical="top" wrapText="1"/>
    </xf>
    <xf numFmtId="0" fontId="34" fillId="0" borderId="37" xfId="0" applyFont="1" applyBorder="1" applyAlignment="1">
      <alignment vertical="top" wrapText="1"/>
    </xf>
    <xf numFmtId="0" fontId="33" fillId="2" borderId="26" xfId="0" applyFont="1" applyFill="1" applyBorder="1" applyAlignment="1">
      <alignment vertical="top"/>
    </xf>
    <xf numFmtId="0" fontId="9" fillId="2" borderId="38" xfId="0" applyFont="1" applyFill="1" applyBorder="1" applyAlignment="1">
      <alignment horizontal="left" vertical="top"/>
    </xf>
    <xf numFmtId="0" fontId="39" fillId="0" borderId="12" xfId="0" applyFont="1" applyBorder="1" applyAlignment="1">
      <alignment horizontal="center" vertical="top" wrapText="1"/>
    </xf>
    <xf numFmtId="0" fontId="29" fillId="0" borderId="12" xfId="0" applyFont="1" applyBorder="1" applyAlignment="1">
      <alignment horizontal="center" vertical="top" wrapText="1"/>
    </xf>
    <xf numFmtId="0" fontId="34" fillId="0" borderId="12" xfId="0" applyFont="1" applyBorder="1" applyAlignment="1">
      <alignment horizontal="center" vertical="center" wrapText="1"/>
    </xf>
    <xf numFmtId="0" fontId="4" fillId="0" borderId="0" xfId="0" applyFont="1"/>
    <xf numFmtId="0" fontId="18" fillId="0" borderId="0" xfId="0" applyFont="1"/>
    <xf numFmtId="0" fontId="41" fillId="0" borderId="0" xfId="0" applyFont="1"/>
    <xf numFmtId="0" fontId="43" fillId="0" borderId="0" xfId="0" applyFont="1" applyAlignment="1">
      <alignment horizontal="left" indent="1"/>
    </xf>
    <xf numFmtId="0" fontId="41" fillId="0" borderId="0" xfId="0" applyFont="1" applyAlignment="1">
      <alignment horizontal="left" indent="1"/>
    </xf>
    <xf numFmtId="0" fontId="41" fillId="0" borderId="0" xfId="0" applyFont="1" applyAlignment="1">
      <alignment horizontal="left" indent="2"/>
    </xf>
    <xf numFmtId="0" fontId="44" fillId="4" borderId="25" xfId="0" applyFont="1" applyFill="1" applyBorder="1" applyAlignment="1">
      <alignment horizontal="center"/>
    </xf>
    <xf numFmtId="0" fontId="45" fillId="0" borderId="0" xfId="0" applyFont="1" applyAlignment="1">
      <alignment horizontal="center" wrapText="1"/>
    </xf>
    <xf numFmtId="0" fontId="45" fillId="0" borderId="0" xfId="0" applyFont="1" applyAlignment="1">
      <alignment horizontal="right"/>
    </xf>
    <xf numFmtId="0" fontId="46" fillId="5" borderId="0" xfId="0" applyFont="1" applyFill="1" applyAlignment="1">
      <alignment horizontal="left" indent="3"/>
    </xf>
    <xf numFmtId="0" fontId="41" fillId="5" borderId="0" xfId="0" applyFont="1" applyFill="1" applyAlignment="1">
      <alignment horizontal="left" indent="1"/>
    </xf>
    <xf numFmtId="0" fontId="46" fillId="5" borderId="0" xfId="0" applyFont="1" applyFill="1" applyAlignment="1">
      <alignment horizontal="left" vertical="top" indent="3"/>
    </xf>
    <xf numFmtId="0" fontId="47" fillId="0" borderId="0" xfId="0" applyFont="1"/>
    <xf numFmtId="0" fontId="48" fillId="0" borderId="0" xfId="0" applyFont="1"/>
    <xf numFmtId="0" fontId="48" fillId="5" borderId="5" xfId="0" applyFont="1" applyFill="1" applyBorder="1" applyAlignment="1">
      <alignment horizontal="center" vertical="top" wrapText="1"/>
    </xf>
    <xf numFmtId="0" fontId="48" fillId="0" borderId="1" xfId="0" applyFont="1" applyBorder="1" applyAlignment="1">
      <alignment horizontal="left" vertical="top" wrapText="1"/>
    </xf>
    <xf numFmtId="0" fontId="48" fillId="0" borderId="1" xfId="0" applyFont="1" applyBorder="1" applyAlignment="1">
      <alignment horizontal="center" vertical="top" wrapText="1"/>
    </xf>
    <xf numFmtId="0" fontId="50" fillId="2" borderId="0" xfId="0" applyFont="1" applyFill="1" applyAlignment="1">
      <alignment wrapText="1"/>
    </xf>
    <xf numFmtId="0" fontId="48" fillId="2" borderId="1" xfId="0" applyFont="1" applyFill="1" applyBorder="1" applyAlignment="1">
      <alignment horizontal="left" wrapText="1"/>
    </xf>
    <xf numFmtId="0" fontId="48" fillId="2" borderId="1" xfId="0" applyFont="1" applyFill="1" applyBorder="1"/>
    <xf numFmtId="0" fontId="48" fillId="2" borderId="14" xfId="0" applyFont="1" applyFill="1" applyBorder="1"/>
    <xf numFmtId="0" fontId="48" fillId="0" borderId="5" xfId="0" applyFont="1" applyBorder="1" applyAlignment="1">
      <alignment horizontal="right" wrapText="1"/>
    </xf>
    <xf numFmtId="0" fontId="48" fillId="0" borderId="4" xfId="0" applyFont="1" applyBorder="1" applyAlignment="1">
      <alignment vertical="top"/>
    </xf>
    <xf numFmtId="0" fontId="48" fillId="0" borderId="7" xfId="0" applyFont="1" applyBorder="1" applyAlignment="1">
      <alignment vertical="top"/>
    </xf>
    <xf numFmtId="0" fontId="48" fillId="0" borderId="4" xfId="0" applyFont="1" applyBorder="1" applyAlignment="1">
      <alignment horizontal="center" vertical="top" wrapText="1"/>
    </xf>
    <xf numFmtId="0" fontId="48" fillId="0" borderId="7" xfId="0" applyFont="1" applyBorder="1" applyAlignment="1">
      <alignment horizontal="center" vertical="top" wrapText="1"/>
    </xf>
    <xf numFmtId="0" fontId="48" fillId="0" borderId="4" xfId="0" applyFont="1" applyBorder="1" applyAlignment="1">
      <alignment vertical="top" wrapText="1"/>
    </xf>
    <xf numFmtId="0" fontId="48" fillId="0" borderId="7" xfId="0" applyFont="1" applyBorder="1" applyAlignment="1">
      <alignment vertical="top" wrapText="1"/>
    </xf>
    <xf numFmtId="0" fontId="48" fillId="0" borderId="9" xfId="0" applyFont="1" applyBorder="1" applyAlignment="1">
      <alignment vertical="top" wrapText="1"/>
    </xf>
    <xf numFmtId="0" fontId="48" fillId="0" borderId="10" xfId="0" applyFont="1" applyBorder="1" applyAlignment="1">
      <alignment vertical="top" wrapText="1"/>
    </xf>
    <xf numFmtId="0" fontId="48" fillId="0" borderId="4" xfId="0" applyFont="1" applyBorder="1" applyAlignment="1">
      <alignment horizontal="left" vertical="top"/>
    </xf>
    <xf numFmtId="0" fontId="48" fillId="0" borderId="7" xfId="0" applyFont="1" applyBorder="1" applyAlignment="1">
      <alignment horizontal="left" vertical="top"/>
    </xf>
    <xf numFmtId="0" fontId="48" fillId="0" borderId="5" xfId="0" applyFont="1" applyBorder="1" applyAlignment="1">
      <alignment horizontal="left" vertical="top" wrapText="1"/>
    </xf>
    <xf numFmtId="0" fontId="48" fillId="0" borderId="11" xfId="0" applyFont="1" applyBorder="1" applyAlignment="1">
      <alignment horizontal="right" wrapText="1"/>
    </xf>
    <xf numFmtId="0" fontId="48" fillId="0" borderId="2" xfId="0" applyFont="1" applyBorder="1" applyAlignment="1">
      <alignment horizontal="right" wrapText="1"/>
    </xf>
    <xf numFmtId="0" fontId="48" fillId="0" borderId="4" xfId="0" applyFont="1" applyBorder="1" applyAlignment="1">
      <alignment horizontal="right" vertical="top" wrapText="1"/>
    </xf>
    <xf numFmtId="0" fontId="48" fillId="0" borderId="1" xfId="0" applyFont="1" applyBorder="1" applyAlignment="1">
      <alignment vertical="top" wrapText="1"/>
    </xf>
    <xf numFmtId="0" fontId="51" fillId="3" borderId="0" xfId="0" applyFont="1" applyFill="1" applyAlignment="1">
      <alignment horizontal="left" vertical="top" indent="1"/>
    </xf>
    <xf numFmtId="0" fontId="48" fillId="3" borderId="1" xfId="0" applyFont="1" applyFill="1" applyBorder="1" applyAlignment="1">
      <alignment horizontal="left" vertical="top" wrapText="1"/>
    </xf>
    <xf numFmtId="0" fontId="48" fillId="3" borderId="1" xfId="0" applyFont="1" applyFill="1" applyBorder="1" applyAlignment="1">
      <alignment vertical="top" wrapText="1"/>
    </xf>
    <xf numFmtId="0" fontId="48" fillId="3" borderId="14" xfId="0" applyFont="1" applyFill="1" applyBorder="1" applyAlignment="1">
      <alignment vertical="top" wrapText="1"/>
    </xf>
    <xf numFmtId="0" fontId="52" fillId="0" borderId="4" xfId="0" applyFont="1" applyBorder="1" applyAlignment="1">
      <alignment vertical="top"/>
    </xf>
    <xf numFmtId="0" fontId="48" fillId="0" borderId="9" xfId="0" applyFont="1" applyBorder="1" applyAlignment="1">
      <alignment vertical="top"/>
    </xf>
    <xf numFmtId="0" fontId="48" fillId="0" borderId="10" xfId="0" applyFont="1" applyBorder="1" applyAlignment="1">
      <alignment vertical="top"/>
    </xf>
    <xf numFmtId="0" fontId="48" fillId="0" borderId="15" xfId="0" applyFont="1" applyBorder="1" applyAlignment="1">
      <alignment vertical="top" wrapText="1"/>
    </xf>
    <xf numFmtId="0" fontId="48" fillId="0" borderId="13" xfId="0" applyFont="1" applyBorder="1" applyAlignment="1">
      <alignment vertical="top" wrapText="1"/>
    </xf>
    <xf numFmtId="0" fontId="48" fillId="0" borderId="0" xfId="0" applyFont="1" applyAlignment="1">
      <alignment horizontal="right"/>
    </xf>
    <xf numFmtId="0" fontId="51" fillId="3" borderId="0" xfId="0" applyFont="1" applyFill="1" applyAlignment="1">
      <alignment horizontal="left" vertical="top" wrapText="1" indent="1"/>
    </xf>
    <xf numFmtId="0" fontId="48" fillId="0" borderId="9" xfId="0" applyFont="1" applyBorder="1" applyAlignment="1">
      <alignment vertical="center"/>
    </xf>
    <xf numFmtId="0" fontId="48" fillId="0" borderId="10" xfId="0" applyFont="1" applyBorder="1" applyAlignment="1">
      <alignment vertical="center"/>
    </xf>
    <xf numFmtId="0" fontId="44" fillId="4" borderId="1" xfId="0" applyFont="1" applyFill="1" applyBorder="1" applyAlignment="1">
      <alignment horizontal="left" wrapText="1" indent="1"/>
    </xf>
    <xf numFmtId="0" fontId="50" fillId="4" borderId="1" xfId="0" applyFont="1" applyFill="1" applyBorder="1"/>
    <xf numFmtId="0" fontId="50" fillId="4" borderId="14" xfId="0" applyFont="1" applyFill="1" applyBorder="1"/>
    <xf numFmtId="0" fontId="50" fillId="6" borderId="1" xfId="0" applyFont="1" applyFill="1" applyBorder="1" applyAlignment="1">
      <alignment horizontal="center" wrapText="1"/>
    </xf>
    <xf numFmtId="0" fontId="50" fillId="6" borderId="1" xfId="0" applyFont="1" applyFill="1" applyBorder="1"/>
    <xf numFmtId="0" fontId="50" fillId="6" borderId="14" xfId="0" applyFont="1" applyFill="1" applyBorder="1"/>
    <xf numFmtId="0" fontId="48" fillId="0" borderId="5" xfId="0" applyFont="1" applyBorder="1" applyAlignment="1">
      <alignment horizontal="right" vertical="top" wrapText="1"/>
    </xf>
    <xf numFmtId="0" fontId="48" fillId="0" borderId="4" xfId="0" applyFont="1" applyBorder="1" applyAlignment="1">
      <alignment horizontal="left" vertical="top" wrapText="1"/>
    </xf>
    <xf numFmtId="0" fontId="48" fillId="0" borderId="7" xfId="0" applyFont="1" applyBorder="1" applyAlignment="1">
      <alignment horizontal="left" vertical="top" wrapText="1"/>
    </xf>
    <xf numFmtId="0" fontId="48" fillId="0" borderId="6" xfId="0" applyFont="1" applyBorder="1" applyAlignment="1">
      <alignment horizontal="right" vertical="top" wrapText="1"/>
    </xf>
    <xf numFmtId="0" fontId="48" fillId="0" borderId="3" xfId="0" applyFont="1" applyBorder="1" applyAlignment="1">
      <alignment horizontal="right" vertical="top" wrapText="1"/>
    </xf>
    <xf numFmtId="0" fontId="48" fillId="0" borderId="14" xfId="0" applyFont="1" applyBorder="1"/>
    <xf numFmtId="0" fontId="48" fillId="0" borderId="2" xfId="0" applyFont="1" applyBorder="1" applyAlignment="1">
      <alignment horizontal="right" vertical="top" wrapText="1"/>
    </xf>
    <xf numFmtId="0" fontId="48" fillId="0" borderId="1" xfId="0" applyFont="1" applyBorder="1"/>
    <xf numFmtId="0" fontId="44" fillId="6" borderId="5" xfId="0" applyFont="1" applyFill="1" applyBorder="1" applyAlignment="1">
      <alignment horizontal="center" vertical="top" wrapText="1"/>
    </xf>
    <xf numFmtId="10" fontId="48" fillId="0" borderId="5" xfId="1" applyNumberFormat="1" applyFont="1" applyFill="1" applyBorder="1" applyAlignment="1">
      <alignment vertical="top" wrapText="1"/>
    </xf>
    <xf numFmtId="0" fontId="44" fillId="7" borderId="1" xfId="0" applyFont="1" applyFill="1" applyBorder="1" applyAlignment="1">
      <alignment horizontal="left" wrapText="1" indent="2"/>
    </xf>
    <xf numFmtId="0" fontId="48" fillId="7" borderId="1" xfId="0" applyFont="1" applyFill="1" applyBorder="1"/>
    <xf numFmtId="0" fontId="48" fillId="7" borderId="14" xfId="0" applyFont="1" applyFill="1" applyBorder="1"/>
    <xf numFmtId="0" fontId="50" fillId="9" borderId="1" xfId="0" applyFont="1" applyFill="1" applyBorder="1" applyAlignment="1">
      <alignment horizontal="center" wrapText="1"/>
    </xf>
    <xf numFmtId="0" fontId="48" fillId="9" borderId="1" xfId="0" applyFont="1" applyFill="1" applyBorder="1"/>
    <xf numFmtId="0" fontId="48" fillId="9" borderId="14" xfId="0" applyFont="1" applyFill="1" applyBorder="1"/>
    <xf numFmtId="0" fontId="44" fillId="9" borderId="5" xfId="0" applyFont="1" applyFill="1" applyBorder="1" applyAlignment="1">
      <alignment horizontal="center" vertical="top" wrapText="1"/>
    </xf>
    <xf numFmtId="0" fontId="44" fillId="11" borderId="1" xfId="0" applyFont="1" applyFill="1" applyBorder="1" applyAlignment="1">
      <alignment horizontal="left" wrapText="1" indent="2"/>
    </xf>
    <xf numFmtId="0" fontId="48" fillId="11" borderId="1" xfId="0" applyFont="1" applyFill="1" applyBorder="1"/>
    <xf numFmtId="0" fontId="48" fillId="11" borderId="14" xfId="0" applyFont="1" applyFill="1" applyBorder="1"/>
    <xf numFmtId="0" fontId="50" fillId="10" borderId="1" xfId="0" applyFont="1" applyFill="1" applyBorder="1" applyAlignment="1">
      <alignment horizontal="center" wrapText="1"/>
    </xf>
    <xf numFmtId="0" fontId="48" fillId="10" borderId="1" xfId="0" applyFont="1" applyFill="1" applyBorder="1"/>
    <xf numFmtId="0" fontId="48" fillId="10" borderId="14" xfId="0" applyFont="1" applyFill="1" applyBorder="1"/>
    <xf numFmtId="0" fontId="48" fillId="0" borderId="11" xfId="0" applyFont="1" applyBorder="1" applyAlignment="1">
      <alignment horizontal="right" vertical="top" wrapText="1"/>
    </xf>
    <xf numFmtId="0" fontId="44" fillId="10" borderId="5" xfId="0" applyFont="1" applyFill="1" applyBorder="1" applyAlignment="1">
      <alignment horizontal="center" vertical="top" wrapText="1"/>
    </xf>
    <xf numFmtId="0" fontId="48" fillId="0" borderId="13" xfId="0" applyFont="1" applyBorder="1" applyAlignment="1">
      <alignment horizontal="right" vertical="top" wrapText="1"/>
    </xf>
    <xf numFmtId="0" fontId="48" fillId="0" borderId="0" xfId="0" applyFont="1" applyAlignment="1">
      <alignment vertical="top" wrapText="1"/>
    </xf>
    <xf numFmtId="0" fontId="48" fillId="0" borderId="0" xfId="0" applyFont="1" applyAlignment="1">
      <alignment vertical="top"/>
    </xf>
    <xf numFmtId="0" fontId="54" fillId="15" borderId="12" xfId="0" applyFont="1" applyFill="1" applyBorder="1" applyAlignment="1">
      <alignment horizontal="center" vertical="top" wrapText="1"/>
    </xf>
    <xf numFmtId="0" fontId="54" fillId="0" borderId="0" xfId="0" applyFont="1" applyAlignment="1">
      <alignment vertical="top" wrapText="1"/>
    </xf>
    <xf numFmtId="0" fontId="56" fillId="0" borderId="0" xfId="0" applyFont="1" applyAlignment="1">
      <alignment vertical="top"/>
    </xf>
    <xf numFmtId="0" fontId="56" fillId="0" borderId="0" xfId="0" applyFont="1" applyAlignment="1">
      <alignment horizontal="left" vertical="top" indent="1"/>
    </xf>
    <xf numFmtId="0" fontId="57" fillId="0" borderId="0" xfId="0" applyFont="1" applyAlignment="1">
      <alignment vertical="top" wrapText="1"/>
    </xf>
    <xf numFmtId="0" fontId="58" fillId="0" borderId="0" xfId="0" applyFont="1" applyAlignment="1">
      <alignment vertical="top"/>
    </xf>
    <xf numFmtId="0" fontId="56" fillId="3" borderId="1" xfId="0" applyFont="1" applyFill="1" applyBorder="1" applyAlignment="1">
      <alignment vertical="top" wrapText="1"/>
    </xf>
    <xf numFmtId="0" fontId="55" fillId="3" borderId="1" xfId="0" applyFont="1" applyFill="1" applyBorder="1" applyAlignment="1">
      <alignment vertical="top"/>
    </xf>
    <xf numFmtId="0" fontId="59" fillId="3" borderId="1" xfId="0" applyFont="1" applyFill="1" applyBorder="1" applyAlignment="1">
      <alignment vertical="top"/>
    </xf>
    <xf numFmtId="0" fontId="59" fillId="3" borderId="1" xfId="0" applyFont="1" applyFill="1" applyBorder="1" applyAlignment="1">
      <alignment vertical="top" wrapText="1"/>
    </xf>
    <xf numFmtId="0" fontId="56" fillId="0" borderId="1" xfId="0" applyFont="1" applyBorder="1" applyAlignment="1">
      <alignment vertical="top" wrapText="1"/>
    </xf>
    <xf numFmtId="0" fontId="55" fillId="0" borderId="1" xfId="0" applyFont="1" applyBorder="1" applyAlignment="1">
      <alignment vertical="top"/>
    </xf>
    <xf numFmtId="0" fontId="59" fillId="0" borderId="1" xfId="0" applyFont="1" applyBorder="1" applyAlignment="1">
      <alignment vertical="top"/>
    </xf>
    <xf numFmtId="0" fontId="59" fillId="0" borderId="1" xfId="0" applyFont="1" applyBorder="1" applyAlignment="1">
      <alignment vertical="top" wrapText="1"/>
    </xf>
    <xf numFmtId="0" fontId="54" fillId="0" borderId="1" xfId="0" applyFont="1" applyBorder="1" applyAlignment="1">
      <alignment vertical="top" wrapText="1"/>
    </xf>
    <xf numFmtId="0" fontId="54" fillId="0" borderId="1" xfId="0" applyFont="1" applyBorder="1" applyAlignment="1">
      <alignment horizontal="right" vertical="top"/>
    </xf>
    <xf numFmtId="0" fontId="48" fillId="0" borderId="1" xfId="0" applyFont="1" applyBorder="1" applyAlignment="1">
      <alignment horizontal="left" vertical="top" wrapText="1" indent="1"/>
    </xf>
    <xf numFmtId="0" fontId="56" fillId="7" borderId="1" xfId="0" applyFont="1" applyFill="1" applyBorder="1" applyAlignment="1">
      <alignment vertical="top" wrapText="1"/>
    </xf>
    <xf numFmtId="0" fontId="55" fillId="7" borderId="1" xfId="0" applyFont="1" applyFill="1" applyBorder="1" applyAlignment="1">
      <alignment vertical="top"/>
    </xf>
    <xf numFmtId="0" fontId="59" fillId="7" borderId="1" xfId="0" applyFont="1" applyFill="1" applyBorder="1" applyAlignment="1">
      <alignment vertical="top"/>
    </xf>
    <xf numFmtId="0" fontId="59" fillId="7" borderId="1" xfId="0" applyFont="1" applyFill="1" applyBorder="1" applyAlignment="1">
      <alignment vertical="top" wrapText="1"/>
    </xf>
    <xf numFmtId="0" fontId="59" fillId="7" borderId="1" xfId="0" applyFont="1" applyFill="1" applyBorder="1" applyAlignment="1">
      <alignment horizontal="left" vertical="top" wrapText="1" indent="1"/>
    </xf>
    <xf numFmtId="0" fontId="56" fillId="7" borderId="1" xfId="0" applyFont="1" applyFill="1" applyBorder="1" applyAlignment="1">
      <alignment horizontal="left" vertical="top" wrapText="1" indent="1"/>
    </xf>
    <xf numFmtId="0" fontId="59" fillId="0" borderId="1" xfId="0" applyFont="1" applyBorder="1" applyAlignment="1">
      <alignment horizontal="left" vertical="top" wrapText="1" indent="1"/>
    </xf>
    <xf numFmtId="0" fontId="56" fillId="0" borderId="1" xfId="0" applyFont="1" applyBorder="1" applyAlignment="1">
      <alignment horizontal="left" vertical="top" wrapText="1" indent="1"/>
    </xf>
    <xf numFmtId="0" fontId="54" fillId="0" borderId="1" xfId="0" applyFont="1" applyBorder="1" applyAlignment="1">
      <alignment horizontal="left" vertical="top" wrapText="1" indent="1"/>
    </xf>
    <xf numFmtId="0" fontId="58" fillId="10" borderId="1" xfId="0" applyFont="1" applyFill="1" applyBorder="1" applyAlignment="1">
      <alignment vertical="top" wrapText="1"/>
    </xf>
    <xf numFmtId="0" fontId="55" fillId="10" borderId="1" xfId="0" applyFont="1" applyFill="1" applyBorder="1" applyAlignment="1">
      <alignment vertical="top"/>
    </xf>
    <xf numFmtId="0" fontId="51" fillId="10" borderId="1" xfId="0" applyFont="1" applyFill="1" applyBorder="1" applyAlignment="1">
      <alignment vertical="top"/>
    </xf>
    <xf numFmtId="0" fontId="51" fillId="10" borderId="1" xfId="0" applyFont="1" applyFill="1" applyBorder="1" applyAlignment="1">
      <alignment vertical="top" wrapText="1"/>
    </xf>
    <xf numFmtId="0" fontId="51" fillId="10" borderId="1" xfId="0" applyFont="1" applyFill="1" applyBorder="1" applyAlignment="1">
      <alignment horizontal="left" vertical="top" wrapText="1" indent="1"/>
    </xf>
    <xf numFmtId="0" fontId="58" fillId="10" borderId="1" xfId="0" applyFont="1" applyFill="1" applyBorder="1" applyAlignment="1">
      <alignment horizontal="left" vertical="top" wrapText="1" indent="1"/>
    </xf>
    <xf numFmtId="0" fontId="58" fillId="0" borderId="1" xfId="0" applyFont="1" applyBorder="1" applyAlignment="1">
      <alignment vertical="top" wrapText="1"/>
    </xf>
    <xf numFmtId="0" fontId="51" fillId="0" borderId="1" xfId="0" applyFont="1" applyBorder="1" applyAlignment="1">
      <alignment vertical="top"/>
    </xf>
    <xf numFmtId="0" fontId="51" fillId="0" borderId="1" xfId="0" applyFont="1" applyBorder="1" applyAlignment="1">
      <alignment vertical="top" wrapText="1"/>
    </xf>
    <xf numFmtId="0" fontId="51" fillId="0" borderId="1" xfId="0" applyFont="1" applyBorder="1" applyAlignment="1">
      <alignment horizontal="left" vertical="top" wrapText="1" indent="1"/>
    </xf>
    <xf numFmtId="0" fontId="58" fillId="0" borderId="1" xfId="0" applyFont="1" applyBorder="1" applyAlignment="1">
      <alignment horizontal="left" vertical="top" wrapText="1" indent="1"/>
    </xf>
    <xf numFmtId="0" fontId="41" fillId="0" borderId="0" xfId="0" applyFont="1" applyAlignment="1">
      <alignment horizontal="left" vertical="top" indent="1"/>
    </xf>
    <xf numFmtId="0" fontId="41" fillId="0" borderId="0" xfId="0" applyFont="1" applyAlignment="1">
      <alignment vertical="top"/>
    </xf>
    <xf numFmtId="0" fontId="48" fillId="0" borderId="0" xfId="0" applyFont="1" applyAlignment="1">
      <alignment horizontal="left" vertical="top" indent="1"/>
    </xf>
    <xf numFmtId="0" fontId="48" fillId="5" borderId="28" xfId="0" applyFont="1" applyFill="1" applyBorder="1" applyAlignment="1" applyProtection="1">
      <alignment horizontal="left" vertical="top" wrapText="1"/>
      <protection locked="0"/>
    </xf>
    <xf numFmtId="0" fontId="48" fillId="5" borderId="5" xfId="0" applyFont="1" applyFill="1" applyBorder="1" applyAlignment="1" applyProtection="1">
      <alignment horizontal="left" vertical="top" wrapText="1"/>
      <protection locked="0"/>
    </xf>
    <xf numFmtId="0" fontId="48" fillId="5" borderId="5" xfId="0" applyFont="1" applyFill="1" applyBorder="1" applyAlignment="1" applyProtection="1">
      <alignment horizontal="center" vertical="center" wrapText="1"/>
      <protection locked="0"/>
    </xf>
    <xf numFmtId="0" fontId="48" fillId="5" borderId="28" xfId="0" applyFont="1" applyFill="1" applyBorder="1" applyAlignment="1" applyProtection="1">
      <alignment horizontal="left" vertical="center" wrapText="1"/>
      <protection locked="0"/>
    </xf>
    <xf numFmtId="0" fontId="48" fillId="5" borderId="28" xfId="0" applyFont="1" applyFill="1" applyBorder="1" applyAlignment="1" applyProtection="1">
      <alignment horizontal="center" vertical="top"/>
      <protection locked="0"/>
    </xf>
    <xf numFmtId="0" fontId="48" fillId="5" borderId="29" xfId="0" applyFont="1" applyFill="1" applyBorder="1" applyAlignment="1" applyProtection="1">
      <alignment horizontal="center" vertical="top"/>
      <protection locked="0"/>
    </xf>
    <xf numFmtId="0" fontId="48" fillId="5" borderId="8" xfId="0" applyFont="1" applyFill="1" applyBorder="1" applyAlignment="1" applyProtection="1">
      <alignment horizontal="left" vertical="center" wrapText="1"/>
      <protection locked="0"/>
    </xf>
    <xf numFmtId="0" fontId="48" fillId="5" borderId="5" xfId="0" applyFont="1" applyFill="1" applyBorder="1" applyAlignment="1" applyProtection="1">
      <alignment vertical="top" wrapText="1"/>
      <protection locked="0"/>
    </xf>
    <xf numFmtId="0" fontId="48" fillId="5" borderId="28" xfId="0" applyFont="1" applyFill="1" applyBorder="1" applyAlignment="1" applyProtection="1">
      <alignment horizontal="center" vertical="top" wrapText="1"/>
      <protection locked="0"/>
    </xf>
    <xf numFmtId="0" fontId="48" fillId="5" borderId="29" xfId="0" applyFont="1" applyFill="1" applyBorder="1" applyAlignment="1" applyProtection="1">
      <alignment horizontal="center" vertical="top" wrapText="1"/>
      <protection locked="0"/>
    </xf>
    <xf numFmtId="0" fontId="1" fillId="0" borderId="0" xfId="0" applyFont="1" applyAlignment="1">
      <alignment horizontal="center" vertical="top" wrapText="1"/>
    </xf>
    <xf numFmtId="0" fontId="1" fillId="0" borderId="0" xfId="0" applyFont="1" applyAlignment="1">
      <alignment horizontal="center" vertical="top"/>
    </xf>
    <xf numFmtId="0" fontId="61" fillId="0" borderId="0" xfId="0" applyFont="1" applyAlignment="1">
      <alignment horizontal="center" vertical="top" wrapText="1"/>
    </xf>
    <xf numFmtId="0" fontId="0" fillId="0" borderId="0" xfId="0" applyAlignment="1">
      <alignment horizontal="center" vertical="top" wrapText="1"/>
    </xf>
    <xf numFmtId="0" fontId="1" fillId="0" borderId="39" xfId="0" applyFont="1" applyBorder="1" applyAlignment="1">
      <alignment horizontal="center" vertical="top"/>
    </xf>
    <xf numFmtId="0" fontId="1" fillId="0" borderId="39" xfId="0" applyFont="1" applyBorder="1" applyAlignment="1">
      <alignment horizontal="center" vertical="top" wrapText="1"/>
    </xf>
    <xf numFmtId="0" fontId="21" fillId="0" borderId="0" xfId="0" applyFont="1" applyAlignment="1">
      <alignment horizontal="left" vertical="top" wrapText="1"/>
    </xf>
    <xf numFmtId="0" fontId="21" fillId="0" borderId="0" xfId="0" applyFont="1" applyAlignment="1">
      <alignment horizontal="center" vertical="top" wrapText="1"/>
    </xf>
    <xf numFmtId="0" fontId="21" fillId="0" borderId="0" xfId="0" applyFont="1" applyAlignment="1">
      <alignment horizontal="right" vertical="top" wrapText="1"/>
    </xf>
    <xf numFmtId="0" fontId="48" fillId="26" borderId="5" xfId="0" applyFont="1" applyFill="1" applyBorder="1" applyAlignment="1">
      <alignment horizontal="center" vertical="top" wrapText="1"/>
    </xf>
    <xf numFmtId="49" fontId="48" fillId="5" borderId="28" xfId="0" applyNumberFormat="1" applyFont="1" applyFill="1" applyBorder="1" applyAlignment="1" applyProtection="1">
      <alignment horizontal="left" vertical="top" wrapText="1"/>
      <protection locked="0"/>
    </xf>
    <xf numFmtId="9" fontId="0" fillId="0" borderId="0" xfId="1" applyFont="1" applyAlignment="1">
      <alignment horizontal="center" vertical="top" wrapText="1"/>
    </xf>
    <xf numFmtId="0" fontId="0" fillId="0" borderId="39" xfId="0" applyBorder="1" applyAlignment="1">
      <alignment horizontal="center" vertical="top" wrapText="1"/>
    </xf>
    <xf numFmtId="0" fontId="48" fillId="0" borderId="1" xfId="0" applyFont="1" applyBorder="1" applyAlignment="1">
      <alignment vertical="top"/>
    </xf>
    <xf numFmtId="0" fontId="25" fillId="0" borderId="0" xfId="0" applyFont="1" applyAlignment="1">
      <alignment horizontal="left" vertical="top"/>
    </xf>
    <xf numFmtId="0" fontId="63" fillId="10" borderId="12" xfId="0" applyFont="1" applyFill="1" applyBorder="1" applyAlignment="1">
      <alignment horizontal="center" vertical="center" wrapText="1"/>
    </xf>
    <xf numFmtId="0" fontId="71" fillId="19" borderId="12" xfId="0" applyFont="1" applyFill="1" applyBorder="1" applyAlignment="1">
      <alignment horizontal="center" vertical="center" wrapText="1"/>
    </xf>
    <xf numFmtId="0" fontId="52" fillId="0" borderId="0" xfId="0" applyFont="1" applyAlignment="1">
      <alignment horizontal="center" vertical="top"/>
    </xf>
    <xf numFmtId="0" fontId="52" fillId="0" borderId="0" xfId="0" applyFont="1" applyAlignment="1">
      <alignment vertical="top"/>
    </xf>
    <xf numFmtId="0" fontId="52" fillId="0" borderId="0" xfId="0" applyFont="1" applyAlignment="1">
      <alignment horizontal="left" vertical="top"/>
    </xf>
    <xf numFmtId="0" fontId="48" fillId="0" borderId="0" xfId="0" applyFont="1" applyAlignment="1">
      <alignment horizontal="center" vertical="top"/>
    </xf>
    <xf numFmtId="0" fontId="48" fillId="0" borderId="1" xfId="0" applyFont="1" applyBorder="1" applyAlignment="1">
      <alignment horizontal="center" vertical="top"/>
    </xf>
    <xf numFmtId="0" fontId="48" fillId="0" borderId="0" xfId="0" applyFont="1" applyAlignment="1">
      <alignment horizontal="left" vertical="top" wrapText="1" indent="1"/>
    </xf>
    <xf numFmtId="0" fontId="72" fillId="0" borderId="0" xfId="0" applyFont="1" applyAlignment="1">
      <alignment horizontal="center" vertical="top"/>
    </xf>
    <xf numFmtId="0" fontId="72" fillId="0" borderId="0" xfId="0" applyFont="1" applyAlignment="1">
      <alignment vertical="top"/>
    </xf>
    <xf numFmtId="0" fontId="72" fillId="0" borderId="0" xfId="0" applyFont="1" applyAlignment="1">
      <alignment horizontal="left" vertical="top"/>
    </xf>
    <xf numFmtId="0" fontId="49" fillId="0" borderId="0" xfId="0" applyFont="1" applyAlignment="1">
      <alignment horizontal="center" vertical="top"/>
    </xf>
    <xf numFmtId="0" fontId="73" fillId="4" borderId="31" xfId="0" applyFont="1" applyFill="1" applyBorder="1" applyAlignment="1">
      <alignment vertical="top" wrapText="1"/>
    </xf>
    <xf numFmtId="0" fontId="73" fillId="4" borderId="31" xfId="0" applyFont="1" applyFill="1" applyBorder="1" applyAlignment="1">
      <alignment horizontal="center" vertical="top" wrapText="1"/>
    </xf>
    <xf numFmtId="0" fontId="73" fillId="4" borderId="31" xfId="0" applyFont="1" applyFill="1" applyBorder="1" applyAlignment="1">
      <alignment horizontal="left" vertical="top" wrapText="1" indent="1"/>
    </xf>
    <xf numFmtId="0" fontId="73" fillId="4" borderId="32" xfId="0" applyFont="1" applyFill="1" applyBorder="1" applyAlignment="1">
      <alignment horizontal="left" vertical="top" wrapText="1" indent="1"/>
    </xf>
    <xf numFmtId="0" fontId="48" fillId="0" borderId="30" xfId="0" applyFont="1" applyBorder="1" applyAlignment="1">
      <alignment vertical="top"/>
    </xf>
    <xf numFmtId="0" fontId="48" fillId="0" borderId="31" xfId="0" applyFont="1" applyBorder="1" applyAlignment="1">
      <alignment vertical="top" wrapText="1"/>
    </xf>
    <xf numFmtId="0" fontId="68" fillId="0" borderId="31" xfId="0" applyFont="1" applyBorder="1" applyAlignment="1">
      <alignment horizontal="center" vertical="top"/>
    </xf>
    <xf numFmtId="0" fontId="48" fillId="0" borderId="31" xfId="0" applyFont="1" applyBorder="1" applyAlignment="1">
      <alignment horizontal="left" vertical="top" wrapText="1" indent="1"/>
    </xf>
    <xf numFmtId="0" fontId="48" fillId="5" borderId="31" xfId="0" applyFont="1" applyFill="1" applyBorder="1" applyAlignment="1" applyProtection="1">
      <alignment horizontal="left" vertical="top" wrapText="1" indent="1"/>
      <protection locked="0"/>
    </xf>
    <xf numFmtId="0" fontId="46" fillId="0" borderId="0" xfId="0" applyFont="1" applyAlignment="1">
      <alignment horizontal="left" indent="1"/>
    </xf>
    <xf numFmtId="0" fontId="52" fillId="0" borderId="15" xfId="0" applyFont="1" applyBorder="1" applyAlignment="1">
      <alignment vertical="top"/>
    </xf>
    <xf numFmtId="0" fontId="48" fillId="0" borderId="15" xfId="0" applyFont="1" applyBorder="1" applyAlignment="1">
      <alignment vertical="top"/>
    </xf>
    <xf numFmtId="0" fontId="48" fillId="0" borderId="13" xfId="0" applyFont="1" applyBorder="1" applyAlignment="1">
      <alignment vertical="top"/>
    </xf>
    <xf numFmtId="0" fontId="4" fillId="0" borderId="0" xfId="0" applyFont="1" applyAlignment="1">
      <alignment horizontal="left" vertical="center"/>
    </xf>
    <xf numFmtId="0" fontId="56" fillId="22" borderId="1" xfId="0" applyFont="1" applyFill="1" applyBorder="1" applyAlignment="1">
      <alignment vertical="top" wrapText="1"/>
    </xf>
    <xf numFmtId="0" fontId="54" fillId="0" borderId="1" xfId="0" applyFont="1" applyBorder="1" applyAlignment="1">
      <alignment vertical="center"/>
    </xf>
    <xf numFmtId="0" fontId="58" fillId="22" borderId="1" xfId="0" applyFont="1" applyFill="1" applyBorder="1" applyAlignment="1">
      <alignment vertical="top" wrapText="1"/>
    </xf>
    <xf numFmtId="0" fontId="48" fillId="5" borderId="2" xfId="0" applyFont="1" applyFill="1" applyBorder="1" applyAlignment="1" applyProtection="1">
      <alignment horizontal="left" vertical="top" wrapText="1"/>
      <protection locked="0"/>
    </xf>
    <xf numFmtId="0" fontId="21" fillId="0" borderId="17" xfId="0" applyFont="1" applyBorder="1" applyAlignment="1">
      <alignment vertical="top"/>
    </xf>
    <xf numFmtId="0" fontId="21" fillId="0" borderId="1" xfId="0" applyFont="1" applyBorder="1" applyAlignment="1">
      <alignment vertical="top"/>
    </xf>
    <xf numFmtId="0" fontId="21" fillId="0" borderId="20" xfId="0" applyFont="1" applyBorder="1" applyAlignment="1">
      <alignment vertical="top"/>
    </xf>
    <xf numFmtId="0" fontId="21" fillId="0" borderId="45" xfId="0" applyFont="1" applyBorder="1" applyAlignment="1">
      <alignment vertical="top"/>
    </xf>
    <xf numFmtId="0" fontId="48" fillId="0" borderId="6" xfId="0" applyFont="1" applyBorder="1" applyAlignment="1">
      <alignment horizontal="right"/>
    </xf>
    <xf numFmtId="0" fontId="48" fillId="0" borderId="11" xfId="0" applyFont="1" applyBorder="1"/>
    <xf numFmtId="0" fontId="48" fillId="0" borderId="2" xfId="0" applyFont="1" applyBorder="1"/>
    <xf numFmtId="0" fontId="48" fillId="0" borderId="5" xfId="0" applyFont="1" applyBorder="1" applyAlignment="1">
      <alignment horizontal="right" vertical="center" wrapText="1"/>
    </xf>
    <xf numFmtId="0" fontId="48" fillId="0" borderId="42" xfId="0" applyFont="1" applyBorder="1"/>
    <xf numFmtId="0" fontId="48" fillId="0" borderId="46" xfId="0" applyFont="1" applyBorder="1"/>
    <xf numFmtId="0" fontId="48" fillId="0" borderId="14" xfId="0" applyFont="1" applyBorder="1" applyAlignment="1">
      <alignment horizontal="right" vertical="top" wrapText="1"/>
    </xf>
    <xf numFmtId="0" fontId="48" fillId="0" borderId="48" xfId="0" applyFont="1" applyBorder="1"/>
    <xf numFmtId="0" fontId="75" fillId="0" borderId="0" xfId="0" applyFont="1" applyAlignment="1">
      <alignment horizontal="right" vertical="top"/>
    </xf>
    <xf numFmtId="0" fontId="5" fillId="0" borderId="0" xfId="0" applyFont="1" applyAlignment="1">
      <alignment vertical="top"/>
    </xf>
    <xf numFmtId="0" fontId="76" fillId="0" borderId="0" xfId="0" applyFont="1"/>
    <xf numFmtId="0" fontId="77" fillId="0" borderId="0" xfId="0" applyFont="1"/>
    <xf numFmtId="0" fontId="21" fillId="0" borderId="0" xfId="0" applyFont="1" applyAlignment="1">
      <alignment horizontal="left"/>
    </xf>
    <xf numFmtId="0" fontId="70" fillId="0" borderId="0" xfId="0" applyFont="1"/>
    <xf numFmtId="0" fontId="8" fillId="0" borderId="39" xfId="0" applyFont="1" applyBorder="1" applyAlignment="1">
      <alignment horizontal="center" vertical="top" wrapText="1"/>
    </xf>
    <xf numFmtId="0" fontId="4" fillId="22" borderId="0" xfId="0" applyFont="1" applyFill="1" applyAlignment="1">
      <alignment horizontal="left" vertical="top" indent="1"/>
    </xf>
    <xf numFmtId="0" fontId="36" fillId="0" borderId="1" xfId="0" applyFont="1" applyBorder="1" applyAlignment="1">
      <alignment horizontal="center" vertical="top" wrapText="1"/>
    </xf>
    <xf numFmtId="0" fontId="9" fillId="0" borderId="1" xfId="0" applyFont="1" applyBorder="1" applyAlignment="1">
      <alignment horizontal="center" vertical="top" wrapText="1"/>
    </xf>
    <xf numFmtId="0" fontId="66" fillId="0" borderId="1" xfId="0" applyFont="1" applyBorder="1" applyAlignment="1">
      <alignment horizontal="center" vertical="top"/>
    </xf>
    <xf numFmtId="0" fontId="66" fillId="0" borderId="51" xfId="0" applyFont="1" applyBorder="1" applyAlignment="1">
      <alignment horizontal="center" vertical="top"/>
    </xf>
    <xf numFmtId="0" fontId="66" fillId="0" borderId="1" xfId="0" applyFont="1" applyBorder="1" applyAlignment="1">
      <alignment horizontal="left" vertical="top"/>
    </xf>
    <xf numFmtId="0" fontId="0" fillId="0" borderId="0" xfId="0" applyAlignment="1">
      <alignment horizontal="left" wrapText="1"/>
    </xf>
    <xf numFmtId="0" fontId="48" fillId="0" borderId="0" xfId="0" applyFont="1" applyAlignment="1">
      <alignment horizontal="left" wrapText="1"/>
    </xf>
    <xf numFmtId="14" fontId="48" fillId="5" borderId="28" xfId="0" applyNumberFormat="1" applyFont="1" applyFill="1" applyBorder="1" applyAlignment="1" applyProtection="1">
      <alignment horizontal="left" vertical="top" wrapText="1"/>
      <protection locked="0"/>
    </xf>
    <xf numFmtId="0" fontId="48" fillId="0" borderId="28" xfId="0" applyFont="1" applyBorder="1" applyAlignment="1">
      <alignment horizontal="right" vertical="center" wrapText="1"/>
    </xf>
    <xf numFmtId="0" fontId="48" fillId="5" borderId="5" xfId="0" applyFont="1" applyFill="1" applyBorder="1" applyAlignment="1" applyProtection="1">
      <alignment horizontal="left" vertical="center" wrapText="1"/>
      <protection locked="0"/>
    </xf>
    <xf numFmtId="0" fontId="50" fillId="4" borderId="1" xfId="0" applyFont="1" applyFill="1" applyBorder="1" applyAlignment="1">
      <alignment horizontal="left" wrapText="1"/>
    </xf>
    <xf numFmtId="0" fontId="50" fillId="6" borderId="1" xfId="0" applyFont="1" applyFill="1" applyBorder="1" applyAlignment="1">
      <alignment horizontal="left" wrapText="1"/>
    </xf>
    <xf numFmtId="0" fontId="48" fillId="0" borderId="44" xfId="0" applyFont="1" applyBorder="1" applyAlignment="1">
      <alignment horizontal="left" wrapText="1"/>
    </xf>
    <xf numFmtId="0" fontId="48" fillId="7" borderId="1" xfId="0" applyFont="1" applyFill="1" applyBorder="1" applyAlignment="1">
      <alignment horizontal="left" wrapText="1"/>
    </xf>
    <xf numFmtId="0" fontId="48" fillId="9" borderId="1" xfId="0" applyFont="1" applyFill="1" applyBorder="1" applyAlignment="1">
      <alignment horizontal="left" wrapText="1"/>
    </xf>
    <xf numFmtId="0" fontId="48" fillId="11" borderId="1" xfId="0" applyFont="1" applyFill="1" applyBorder="1" applyAlignment="1">
      <alignment horizontal="left" wrapText="1"/>
    </xf>
    <xf numFmtId="0" fontId="48" fillId="10" borderId="1" xfId="0" applyFont="1" applyFill="1" applyBorder="1" applyAlignment="1">
      <alignment horizontal="left" wrapText="1"/>
    </xf>
    <xf numFmtId="0" fontId="76" fillId="0" borderId="0" xfId="0" applyFont="1" applyAlignment="1">
      <alignment horizontal="left" wrapText="1"/>
    </xf>
    <xf numFmtId="0" fontId="41" fillId="0" borderId="0" xfId="0" applyFont="1" applyAlignment="1">
      <alignment horizontal="left" wrapText="1" indent="2"/>
    </xf>
    <xf numFmtId="0" fontId="43" fillId="0" borderId="0" xfId="0" applyFont="1" applyAlignment="1">
      <alignment horizontal="center"/>
    </xf>
    <xf numFmtId="0" fontId="78" fillId="0" borderId="0" xfId="0" applyFont="1" applyAlignment="1">
      <alignment horizontal="left" vertical="center"/>
    </xf>
    <xf numFmtId="0" fontId="45" fillId="0" borderId="0" xfId="0" applyFont="1" applyAlignment="1">
      <alignment horizontal="right" vertical="top"/>
    </xf>
    <xf numFmtId="0" fontId="0" fillId="0" borderId="0" xfId="0" applyAlignment="1">
      <alignment horizontal="left" vertical="top"/>
    </xf>
    <xf numFmtId="0" fontId="80" fillId="0" borderId="0" xfId="0" applyFont="1" applyAlignment="1">
      <alignment horizontal="left" vertical="top"/>
    </xf>
    <xf numFmtId="0" fontId="79" fillId="0" borderId="0" xfId="0" applyFont="1" applyAlignment="1">
      <alignment horizontal="right" vertical="top"/>
    </xf>
    <xf numFmtId="0" fontId="45" fillId="0" borderId="0" xfId="0" applyFont="1" applyAlignment="1">
      <alignment horizontal="left" indent="1"/>
    </xf>
    <xf numFmtId="0" fontId="41" fillId="0" borderId="0" xfId="0" applyFont="1" applyAlignment="1">
      <alignment horizontal="right"/>
    </xf>
    <xf numFmtId="0" fontId="41" fillId="0" borderId="1" xfId="0" applyFont="1" applyBorder="1"/>
    <xf numFmtId="0" fontId="41" fillId="0" borderId="1" xfId="0" applyFont="1" applyBorder="1" applyAlignment="1">
      <alignment horizontal="right" vertical="top"/>
    </xf>
    <xf numFmtId="0" fontId="48" fillId="5" borderId="28" xfId="0" quotePrefix="1" applyFont="1" applyFill="1" applyBorder="1" applyAlignment="1" applyProtection="1">
      <alignment horizontal="left" vertical="top" wrapText="1"/>
      <protection locked="0"/>
    </xf>
    <xf numFmtId="0" fontId="48" fillId="5" borderId="28" xfId="0" quotePrefix="1" applyFont="1" applyFill="1" applyBorder="1" applyAlignment="1" applyProtection="1">
      <alignment horizontal="center" vertical="top"/>
      <protection locked="0"/>
    </xf>
    <xf numFmtId="0" fontId="82" fillId="5" borderId="5" xfId="2" applyFont="1" applyFill="1" applyBorder="1" applyAlignment="1" applyProtection="1">
      <alignment horizontal="left" vertical="top" wrapText="1"/>
      <protection locked="0"/>
    </xf>
    <xf numFmtId="0" fontId="48" fillId="0" borderId="0" xfId="0" applyFont="1" applyAlignment="1">
      <alignment horizontal="left" vertical="top" wrapText="1"/>
    </xf>
    <xf numFmtId="0" fontId="73" fillId="4" borderId="31" xfId="0" applyFont="1" applyFill="1" applyBorder="1" applyAlignment="1">
      <alignment horizontal="left" vertical="top" wrapText="1"/>
    </xf>
    <xf numFmtId="0" fontId="48" fillId="0" borderId="31" xfId="0" applyFont="1" applyBorder="1" applyAlignment="1">
      <alignment horizontal="left" vertical="top" wrapText="1"/>
    </xf>
    <xf numFmtId="0" fontId="50" fillId="0" borderId="31" xfId="0" applyFont="1" applyBorder="1" applyAlignment="1">
      <alignment horizontal="center" vertical="top" wrapText="1"/>
    </xf>
    <xf numFmtId="0" fontId="9" fillId="2" borderId="38" xfId="0" applyFont="1" applyFill="1" applyBorder="1" applyAlignment="1">
      <alignment vertical="top"/>
    </xf>
    <xf numFmtId="0" fontId="83" fillId="25" borderId="0" xfId="0" applyFont="1" applyFill="1" applyAlignment="1">
      <alignment vertical="center" wrapText="1"/>
    </xf>
    <xf numFmtId="0" fontId="83" fillId="33" borderId="0" xfId="0" applyFont="1" applyFill="1" applyAlignment="1">
      <alignment vertical="center" wrapText="1"/>
    </xf>
    <xf numFmtId="0" fontId="83" fillId="34" borderId="0" xfId="0" applyFont="1" applyFill="1" applyAlignment="1">
      <alignment vertical="center" wrapText="1"/>
    </xf>
    <xf numFmtId="0" fontId="0" fillId="0" borderId="52" xfId="0" applyBorder="1" applyAlignment="1">
      <alignment vertical="center"/>
    </xf>
    <xf numFmtId="0" fontId="85" fillId="25" borderId="0" xfId="0" applyFont="1" applyFill="1" applyAlignment="1">
      <alignment horizontal="center" vertical="center"/>
    </xf>
    <xf numFmtId="0" fontId="85" fillId="34" borderId="0" xfId="0" applyFont="1" applyFill="1" applyAlignment="1">
      <alignment vertical="center" wrapText="1"/>
    </xf>
    <xf numFmtId="0" fontId="12" fillId="0" borderId="52" xfId="0" applyFont="1" applyBorder="1" applyAlignment="1">
      <alignment vertical="center" wrapText="1"/>
    </xf>
    <xf numFmtId="0" fontId="86" fillId="30" borderId="52" xfId="0" applyFont="1" applyFill="1" applyBorder="1" applyAlignment="1">
      <alignment horizontal="center" vertical="center" wrapText="1"/>
    </xf>
    <xf numFmtId="0" fontId="87" fillId="31" borderId="52" xfId="0" applyFont="1" applyFill="1" applyBorder="1" applyAlignment="1">
      <alignment horizontal="center" vertical="center" wrapText="1"/>
    </xf>
    <xf numFmtId="0" fontId="88" fillId="0" borderId="52" xfId="0" applyFont="1" applyBorder="1" applyAlignment="1">
      <alignment vertical="center" wrapText="1"/>
    </xf>
    <xf numFmtId="0" fontId="87" fillId="32" borderId="52" xfId="0" applyFont="1" applyFill="1" applyBorder="1" applyAlignment="1">
      <alignment horizontal="center" vertical="center" wrapText="1"/>
    </xf>
    <xf numFmtId="0" fontId="92" fillId="0" borderId="52" xfId="0" applyFont="1" applyBorder="1" applyAlignment="1">
      <alignment vertical="center" wrapText="1"/>
    </xf>
    <xf numFmtId="0" fontId="12" fillId="0" borderId="1" xfId="0" applyFont="1" applyBorder="1" applyAlignment="1">
      <alignment vertical="center" wrapText="1"/>
    </xf>
    <xf numFmtId="0" fontId="88" fillId="0" borderId="52" xfId="0" applyFont="1" applyBorder="1" applyAlignment="1">
      <alignment vertical="center"/>
    </xf>
    <xf numFmtId="0" fontId="89" fillId="0" borderId="52" xfId="0" applyFont="1" applyBorder="1" applyAlignment="1">
      <alignment vertical="center"/>
    </xf>
    <xf numFmtId="0" fontId="90" fillId="0" borderId="52" xfId="0" applyFont="1" applyBorder="1" applyAlignment="1">
      <alignment vertical="center"/>
    </xf>
    <xf numFmtId="0" fontId="91" fillId="0" borderId="52" xfId="0" applyFont="1" applyBorder="1" applyAlignment="1">
      <alignment vertical="center"/>
    </xf>
    <xf numFmtId="0" fontId="86" fillId="0" borderId="52" xfId="0" applyFont="1" applyBorder="1" applyAlignment="1">
      <alignment vertical="center"/>
    </xf>
    <xf numFmtId="0" fontId="12" fillId="0" borderId="52" xfId="0" applyFont="1" applyBorder="1" applyAlignment="1">
      <alignment vertical="center"/>
    </xf>
    <xf numFmtId="0" fontId="85" fillId="34" borderId="0" xfId="0" applyFont="1" applyFill="1" applyAlignment="1">
      <alignment vertical="center"/>
    </xf>
    <xf numFmtId="0" fontId="84" fillId="0" borderId="52" xfId="0" applyFont="1" applyBorder="1" applyAlignment="1">
      <alignment vertical="center"/>
    </xf>
    <xf numFmtId="0" fontId="0" fillId="0" borderId="56" xfId="0" applyBorder="1" applyAlignment="1">
      <alignment vertical="center"/>
    </xf>
    <xf numFmtId="0" fontId="0" fillId="0" borderId="57" xfId="0" applyBorder="1" applyAlignment="1">
      <alignment vertical="center"/>
    </xf>
    <xf numFmtId="0" fontId="86" fillId="30" borderId="57" xfId="0" applyFont="1" applyFill="1" applyBorder="1" applyAlignment="1">
      <alignment horizontal="center" vertical="center" wrapText="1"/>
    </xf>
    <xf numFmtId="0" fontId="88" fillId="0" borderId="58" xfId="0" applyFont="1" applyBorder="1" applyAlignment="1">
      <alignment vertical="center" wrapText="1"/>
    </xf>
    <xf numFmtId="0" fontId="12" fillId="0" borderId="60" xfId="0" applyFont="1" applyBorder="1" applyAlignment="1">
      <alignment vertical="center" wrapText="1"/>
    </xf>
    <xf numFmtId="0" fontId="12" fillId="0" borderId="59" xfId="0" applyFont="1" applyBorder="1" applyAlignment="1">
      <alignment vertical="center" wrapText="1"/>
    </xf>
    <xf numFmtId="0" fontId="94" fillId="0" borderId="59" xfId="0" applyFont="1" applyBorder="1" applyAlignment="1">
      <alignment vertical="center" wrapText="1"/>
    </xf>
    <xf numFmtId="0" fontId="19" fillId="0" borderId="0" xfId="0" applyFont="1" applyAlignment="1">
      <alignment wrapText="1"/>
    </xf>
    <xf numFmtId="0" fontId="11" fillId="17" borderId="52" xfId="0" applyFont="1" applyFill="1" applyBorder="1" applyAlignment="1" applyProtection="1">
      <alignment horizontal="center" vertical="center" wrapText="1"/>
      <protection locked="0"/>
    </xf>
    <xf numFmtId="0" fontId="11" fillId="17" borderId="56" xfId="0" applyFont="1" applyFill="1" applyBorder="1" applyAlignment="1" applyProtection="1">
      <alignment horizontal="center" vertical="center" wrapText="1"/>
      <protection locked="0"/>
    </xf>
    <xf numFmtId="0" fontId="0" fillId="16" borderId="52" xfId="0" applyFill="1" applyBorder="1" applyAlignment="1" applyProtection="1">
      <alignment vertical="top" wrapText="1"/>
      <protection locked="0"/>
    </xf>
    <xf numFmtId="0" fontId="14" fillId="15" borderId="52" xfId="0" applyFont="1" applyFill="1" applyBorder="1" applyAlignment="1" applyProtection="1">
      <alignment vertical="top" wrapText="1"/>
      <protection locked="0"/>
    </xf>
    <xf numFmtId="0" fontId="19" fillId="0" borderId="0" xfId="0" applyFont="1"/>
    <xf numFmtId="0" fontId="0" fillId="0" borderId="0" xfId="0" applyAlignment="1">
      <alignment horizontal="left"/>
    </xf>
    <xf numFmtId="0" fontId="24" fillId="0" borderId="0" xfId="0" applyFont="1"/>
    <xf numFmtId="0" fontId="0" fillId="34" borderId="60" xfId="0" applyFill="1" applyBorder="1" applyAlignment="1">
      <alignment vertical="center"/>
    </xf>
    <xf numFmtId="0" fontId="94" fillId="34" borderId="1" xfId="0" applyFont="1" applyFill="1" applyBorder="1" applyAlignment="1">
      <alignment vertical="center" wrapText="1"/>
    </xf>
    <xf numFmtId="0" fontId="3" fillId="12" borderId="25" xfId="0" applyFont="1" applyFill="1" applyBorder="1" applyAlignment="1">
      <alignment horizontal="center" vertical="center" textRotation="90"/>
    </xf>
    <xf numFmtId="0" fontId="20" fillId="0" borderId="0" xfId="0" applyFont="1" applyAlignment="1">
      <alignment wrapText="1"/>
    </xf>
    <xf numFmtId="0" fontId="54" fillId="0" borderId="0" xfId="0" applyFont="1" applyAlignment="1">
      <alignment horizontal="left" vertical="top" wrapText="1" indent="1"/>
    </xf>
    <xf numFmtId="0" fontId="21" fillId="22" borderId="1" xfId="0" applyFont="1" applyFill="1" applyBorder="1" applyAlignment="1">
      <alignment horizontal="left" vertical="top" wrapText="1"/>
    </xf>
    <xf numFmtId="0" fontId="96" fillId="0" borderId="0" xfId="0" applyFont="1" applyAlignment="1">
      <alignment vertical="top" wrapText="1"/>
    </xf>
    <xf numFmtId="0" fontId="97" fillId="0" borderId="1" xfId="0" applyFont="1" applyBorder="1" applyAlignment="1">
      <alignment vertical="top"/>
    </xf>
    <xf numFmtId="0" fontId="98" fillId="0" borderId="1" xfId="0" applyFont="1" applyBorder="1" applyAlignment="1">
      <alignment horizontal="center" vertical="top" wrapText="1"/>
    </xf>
    <xf numFmtId="0" fontId="96" fillId="0" borderId="1" xfId="0" applyFont="1" applyBorder="1" applyAlignment="1">
      <alignment vertical="top" wrapText="1"/>
    </xf>
    <xf numFmtId="0" fontId="99" fillId="0" borderId="1" xfId="0" applyFont="1" applyBorder="1" applyAlignment="1">
      <alignment horizontal="center" vertical="top" wrapText="1"/>
    </xf>
    <xf numFmtId="0" fontId="96" fillId="0" borderId="1" xfId="0" applyFont="1" applyBorder="1" applyAlignment="1">
      <alignment vertical="top"/>
    </xf>
    <xf numFmtId="0" fontId="24" fillId="0" borderId="0" xfId="0" applyFont="1" applyAlignment="1">
      <alignment vertical="top" wrapText="1"/>
    </xf>
    <xf numFmtId="0" fontId="100" fillId="0" borderId="0" xfId="0" applyFont="1" applyAlignment="1">
      <alignment vertical="top" wrapText="1"/>
    </xf>
    <xf numFmtId="0" fontId="3" fillId="12" borderId="25" xfId="0" applyFont="1" applyFill="1" applyBorder="1" applyAlignment="1">
      <alignment vertical="center" textRotation="90"/>
    </xf>
    <xf numFmtId="0" fontId="30" fillId="0" borderId="0" xfId="0" applyFont="1" applyAlignment="1">
      <alignment vertical="top" wrapText="1"/>
    </xf>
    <xf numFmtId="0" fontId="101" fillId="0" borderId="51" xfId="0" applyFont="1" applyBorder="1" applyAlignment="1">
      <alignment horizontal="center" vertical="top"/>
    </xf>
    <xf numFmtId="0" fontId="10" fillId="28" borderId="1" xfId="0" applyFont="1" applyFill="1" applyBorder="1" applyAlignment="1">
      <alignment vertical="top" wrapText="1"/>
    </xf>
    <xf numFmtId="0" fontId="83" fillId="36" borderId="0" xfId="0" applyFont="1" applyFill="1" applyAlignment="1">
      <alignment vertical="center" wrapText="1"/>
    </xf>
    <xf numFmtId="0" fontId="85" fillId="36" borderId="0" xfId="0" applyFont="1" applyFill="1" applyAlignment="1">
      <alignment vertical="center" wrapText="1"/>
    </xf>
    <xf numFmtId="0" fontId="85" fillId="36" borderId="0" xfId="0" applyFont="1" applyFill="1" applyAlignment="1">
      <alignment horizontal="center" vertical="center"/>
    </xf>
    <xf numFmtId="0" fontId="0" fillId="36" borderId="0" xfId="0" applyFill="1" applyAlignment="1">
      <alignment horizontal="center"/>
    </xf>
    <xf numFmtId="0" fontId="85" fillId="36" borderId="0" xfId="0" applyFont="1" applyFill="1" applyAlignment="1">
      <alignment horizontal="center" vertical="center" wrapText="1"/>
    </xf>
    <xf numFmtId="0" fontId="85" fillId="37" borderId="0" xfId="0" applyFont="1" applyFill="1" applyAlignment="1">
      <alignment horizontal="left" vertical="center" wrapText="1"/>
    </xf>
    <xf numFmtId="0" fontId="19" fillId="37" borderId="0" xfId="0" applyFont="1" applyFill="1" applyAlignment="1">
      <alignment wrapText="1"/>
    </xf>
    <xf numFmtId="0" fontId="85" fillId="38" borderId="0" xfId="0" applyFont="1" applyFill="1" applyAlignment="1">
      <alignment horizontal="left" vertical="center"/>
    </xf>
    <xf numFmtId="0" fontId="85" fillId="38" borderId="0" xfId="0" applyFont="1" applyFill="1" applyAlignment="1">
      <alignment vertical="center"/>
    </xf>
    <xf numFmtId="0" fontId="12" fillId="0" borderId="52" xfId="0" applyFont="1" applyBorder="1" applyAlignment="1" applyProtection="1">
      <alignment vertical="center" wrapText="1"/>
      <protection locked="0"/>
    </xf>
    <xf numFmtId="0" fontId="11" fillId="17" borderId="56" xfId="0" applyFont="1" applyFill="1" applyBorder="1" applyAlignment="1">
      <alignment horizontal="center" vertical="center" wrapText="1"/>
    </xf>
    <xf numFmtId="0" fontId="14" fillId="15" borderId="52" xfId="0" applyFont="1" applyFill="1" applyBorder="1" applyAlignment="1">
      <alignment vertical="top" wrapText="1"/>
    </xf>
    <xf numFmtId="0" fontId="0" fillId="16" borderId="52" xfId="0" applyFill="1" applyBorder="1" applyAlignment="1">
      <alignment vertical="top" wrapText="1"/>
    </xf>
    <xf numFmtId="0" fontId="11" fillId="17" borderId="52" xfId="0" applyFont="1" applyFill="1" applyBorder="1" applyAlignment="1">
      <alignment horizontal="center" vertical="center" wrapText="1"/>
    </xf>
    <xf numFmtId="0" fontId="102" fillId="0" borderId="0" xfId="0" applyFont="1" applyAlignment="1">
      <alignment vertical="top" wrapText="1"/>
    </xf>
    <xf numFmtId="0" fontId="54" fillId="0" borderId="0" xfId="0" applyFont="1" applyAlignment="1">
      <alignment vertical="top"/>
    </xf>
    <xf numFmtId="0" fontId="103" fillId="0" borderId="0" xfId="0" applyFont="1" applyAlignment="1">
      <alignment vertical="top"/>
    </xf>
    <xf numFmtId="0" fontId="47" fillId="0" borderId="0" xfId="0" applyFont="1" applyAlignment="1">
      <alignment vertical="center"/>
    </xf>
    <xf numFmtId="0" fontId="89" fillId="0" borderId="52" xfId="0" applyFont="1" applyBorder="1" applyAlignment="1">
      <alignment vertical="center" wrapText="1"/>
    </xf>
    <xf numFmtId="0" fontId="90" fillId="0" borderId="52" xfId="0" applyFont="1" applyBorder="1" applyAlignment="1">
      <alignment vertical="center" wrapText="1"/>
    </xf>
    <xf numFmtId="0" fontId="91" fillId="0" borderId="52" xfId="0" applyFont="1" applyBorder="1" applyAlignment="1">
      <alignment vertical="center" wrapText="1"/>
    </xf>
    <xf numFmtId="0" fontId="86" fillId="0" borderId="52" xfId="0" applyFont="1" applyBorder="1" applyAlignment="1">
      <alignment vertical="center" wrapText="1"/>
    </xf>
    <xf numFmtId="0" fontId="86" fillId="30" borderId="53" xfId="0" applyFont="1" applyFill="1" applyBorder="1" applyAlignment="1">
      <alignment horizontal="center" vertical="center" wrapText="1"/>
    </xf>
    <xf numFmtId="0" fontId="104" fillId="4" borderId="30" xfId="0" applyFont="1" applyFill="1" applyBorder="1" applyAlignment="1">
      <alignment vertical="top"/>
    </xf>
    <xf numFmtId="0" fontId="14" fillId="15" borderId="56" xfId="0" applyFont="1" applyFill="1" applyBorder="1" applyAlignment="1" applyProtection="1">
      <alignment vertical="top" wrapText="1"/>
      <protection locked="0"/>
    </xf>
    <xf numFmtId="0" fontId="0" fillId="16" borderId="53" xfId="0" applyFill="1" applyBorder="1" applyAlignment="1" applyProtection="1">
      <alignment vertical="top" wrapText="1"/>
      <protection locked="0"/>
    </xf>
    <xf numFmtId="0" fontId="0" fillId="16" borderId="39" xfId="0" applyFill="1" applyBorder="1" applyAlignment="1" applyProtection="1">
      <alignment vertical="top" wrapText="1"/>
      <protection locked="0"/>
    </xf>
    <xf numFmtId="0" fontId="91" fillId="0" borderId="52" xfId="0" applyFont="1" applyBorder="1" applyAlignment="1" applyProtection="1">
      <alignment vertical="center" wrapText="1"/>
      <protection locked="0"/>
    </xf>
    <xf numFmtId="0" fontId="85" fillId="36" borderId="22" xfId="0" applyFont="1" applyFill="1" applyBorder="1" applyAlignment="1">
      <alignment horizontal="center" vertical="center" wrapText="1"/>
    </xf>
    <xf numFmtId="0" fontId="85" fillId="36" borderId="41" xfId="0" applyFont="1" applyFill="1" applyBorder="1" applyAlignment="1">
      <alignment vertical="center"/>
    </xf>
    <xf numFmtId="0" fontId="85" fillId="36" borderId="19" xfId="0" applyFont="1" applyFill="1" applyBorder="1" applyAlignment="1">
      <alignment horizontal="left" vertical="center" wrapText="1"/>
    </xf>
    <xf numFmtId="0" fontId="85" fillId="36" borderId="21" xfId="0" applyFont="1" applyFill="1" applyBorder="1" applyAlignment="1">
      <alignment horizontal="left" vertical="center" wrapText="1"/>
    </xf>
    <xf numFmtId="0" fontId="11" fillId="17" borderId="52" xfId="0" applyFont="1" applyFill="1" applyBorder="1" applyAlignment="1" applyProtection="1">
      <alignment horizontal="left" vertical="center" wrapText="1"/>
      <protection locked="0"/>
    </xf>
    <xf numFmtId="0" fontId="20" fillId="0" borderId="16" xfId="0" applyFont="1" applyBorder="1" applyAlignment="1">
      <alignment horizontal="center" vertical="center" wrapText="1"/>
    </xf>
    <xf numFmtId="0" fontId="38" fillId="17" borderId="25" xfId="0" applyFont="1" applyFill="1" applyBorder="1" applyAlignment="1">
      <alignment horizontal="center" vertical="center" wrapText="1"/>
    </xf>
    <xf numFmtId="0" fontId="38" fillId="18" borderId="25" xfId="0" applyFont="1" applyFill="1" applyBorder="1" applyAlignment="1">
      <alignment horizontal="center" vertical="center" wrapText="1"/>
    </xf>
    <xf numFmtId="0" fontId="9" fillId="2" borderId="38" xfId="0" applyFont="1" applyFill="1" applyBorder="1" applyAlignment="1">
      <alignment horizontal="center" vertical="top"/>
    </xf>
    <xf numFmtId="0" fontId="106" fillId="25" borderId="0" xfId="0" applyFont="1" applyFill="1" applyAlignment="1">
      <alignment horizontal="center" vertical="center" wrapText="1"/>
    </xf>
    <xf numFmtId="0" fontId="106" fillId="6" borderId="0" xfId="0" applyFont="1" applyFill="1" applyAlignment="1">
      <alignment horizontal="center" vertical="center" wrapText="1"/>
    </xf>
    <xf numFmtId="0" fontId="71" fillId="19" borderId="1" xfId="0" applyFont="1" applyFill="1" applyBorder="1" applyAlignment="1">
      <alignment horizontal="center" vertical="center" wrapText="1"/>
    </xf>
    <xf numFmtId="0" fontId="0" fillId="0" borderId="1" xfId="0" applyBorder="1" applyAlignment="1">
      <alignment horizontal="center" vertical="center" wrapText="1"/>
    </xf>
    <xf numFmtId="0" fontId="63" fillId="19" borderId="12" xfId="0" applyFont="1" applyFill="1" applyBorder="1" applyAlignment="1">
      <alignment vertical="top"/>
    </xf>
    <xf numFmtId="0" fontId="20" fillId="0" borderId="16" xfId="0" applyFont="1" applyBorder="1" applyAlignment="1">
      <alignment vertical="center" wrapText="1"/>
    </xf>
    <xf numFmtId="0" fontId="1" fillId="39" borderId="0" xfId="0" applyFont="1" applyFill="1" applyAlignment="1">
      <alignment vertical="top" wrapText="1"/>
    </xf>
    <xf numFmtId="0" fontId="0" fillId="39" borderId="0" xfId="0" applyFill="1" applyAlignment="1">
      <alignment vertical="top" wrapText="1"/>
    </xf>
    <xf numFmtId="0" fontId="20" fillId="0" borderId="20" xfId="0" applyFont="1" applyBorder="1" applyAlignment="1">
      <alignment horizontal="center" vertical="center" wrapText="1"/>
    </xf>
    <xf numFmtId="0" fontId="0" fillId="15" borderId="0" xfId="0" applyFill="1" applyAlignment="1">
      <alignment vertical="top" wrapText="1"/>
    </xf>
    <xf numFmtId="0" fontId="107" fillId="0" borderId="1" xfId="0" applyFont="1" applyBorder="1" applyAlignment="1">
      <alignment horizontal="center" vertical="center" wrapText="1"/>
    </xf>
    <xf numFmtId="0" fontId="96" fillId="0" borderId="20" xfId="0" applyFont="1" applyBorder="1" applyAlignment="1">
      <alignment horizontal="center" vertical="center" wrapText="1"/>
    </xf>
    <xf numFmtId="0" fontId="108" fillId="0" borderId="0" xfId="0" applyFont="1" applyAlignment="1">
      <alignment vertical="top" wrapText="1"/>
    </xf>
    <xf numFmtId="0" fontId="109" fillId="0" borderId="0" xfId="0" applyFont="1" applyAlignment="1">
      <alignment vertical="top"/>
    </xf>
    <xf numFmtId="0" fontId="110" fillId="0" borderId="1" xfId="0" applyFont="1" applyBorder="1" applyAlignment="1">
      <alignment horizontal="center" vertical="center" wrapText="1"/>
    </xf>
    <xf numFmtId="0" fontId="110" fillId="0" borderId="1" xfId="0" applyFont="1" applyBorder="1" applyAlignment="1">
      <alignment vertical="top"/>
    </xf>
    <xf numFmtId="0" fontId="110" fillId="0" borderId="1" xfId="0" applyFont="1" applyBorder="1" applyAlignment="1">
      <alignment horizontal="left" vertical="top" wrapText="1"/>
    </xf>
    <xf numFmtId="0" fontId="96" fillId="0" borderId="1" xfId="0" applyFont="1" applyBorder="1" applyAlignment="1">
      <alignment horizontal="center" vertical="center" wrapText="1"/>
    </xf>
    <xf numFmtId="0" fontId="38" fillId="17" borderId="25" xfId="0" applyFont="1" applyFill="1" applyBorder="1" applyAlignment="1">
      <alignment vertical="center" wrapText="1"/>
    </xf>
    <xf numFmtId="0" fontId="38" fillId="18" borderId="25" xfId="0" applyFont="1" applyFill="1" applyBorder="1" applyAlignment="1">
      <alignment vertical="center" wrapText="1"/>
    </xf>
    <xf numFmtId="0" fontId="29" fillId="0" borderId="1" xfId="0" applyFont="1" applyBorder="1" applyAlignment="1">
      <alignment horizontal="center" vertical="top" wrapText="1"/>
    </xf>
    <xf numFmtId="0" fontId="10" fillId="0" borderId="1" xfId="0" applyFont="1" applyBorder="1" applyAlignment="1">
      <alignment horizontal="left" vertical="top" wrapText="1"/>
    </xf>
    <xf numFmtId="0" fontId="111" fillId="2" borderId="38" xfId="0" applyFont="1" applyFill="1" applyBorder="1" applyAlignment="1">
      <alignment horizontal="center" vertical="center" wrapText="1"/>
    </xf>
    <xf numFmtId="0" fontId="111" fillId="2" borderId="27" xfId="0" applyFont="1" applyFill="1" applyBorder="1" applyAlignment="1">
      <alignment horizontal="center" vertical="center" wrapText="1"/>
    </xf>
    <xf numFmtId="0" fontId="40" fillId="0" borderId="0" xfId="0" applyFont="1" applyAlignment="1">
      <alignment vertical="top"/>
    </xf>
    <xf numFmtId="0" fontId="18" fillId="0" borderId="0" xfId="0" applyFont="1" applyAlignment="1">
      <alignment vertical="top"/>
    </xf>
    <xf numFmtId="0" fontId="60" fillId="0" borderId="0" xfId="2" applyFont="1" applyAlignment="1" applyProtection="1">
      <alignment vertical="top"/>
      <protection locked="0"/>
    </xf>
    <xf numFmtId="0" fontId="22" fillId="0" borderId="0" xfId="2" applyAlignment="1">
      <alignment vertical="center"/>
    </xf>
    <xf numFmtId="0" fontId="64" fillId="29" borderId="12" xfId="0" applyFont="1" applyFill="1" applyBorder="1" applyAlignment="1">
      <alignment vertical="center" wrapText="1"/>
    </xf>
    <xf numFmtId="0" fontId="64" fillId="29" borderId="12" xfId="0" applyFont="1" applyFill="1" applyBorder="1" applyAlignment="1">
      <alignment vertical="center"/>
    </xf>
    <xf numFmtId="0" fontId="64" fillId="29" borderId="12" xfId="0" applyFont="1" applyFill="1" applyBorder="1" applyAlignment="1">
      <alignment horizontal="left" vertical="center"/>
    </xf>
    <xf numFmtId="0" fontId="113" fillId="0" borderId="0" xfId="0" applyFont="1"/>
    <xf numFmtId="0" fontId="48" fillId="0" borderId="50" xfId="0" applyFont="1" applyBorder="1" applyAlignment="1" applyProtection="1">
      <alignment horizontal="left"/>
      <protection locked="0"/>
    </xf>
    <xf numFmtId="0" fontId="52" fillId="0" borderId="8" xfId="0" applyFont="1" applyBorder="1" applyAlignment="1">
      <alignment horizontal="left" vertical="top" wrapText="1"/>
    </xf>
    <xf numFmtId="0" fontId="52" fillId="0" borderId="9" xfId="0" applyFont="1" applyBorder="1" applyAlignment="1">
      <alignment horizontal="left" vertical="top" wrapText="1"/>
    </xf>
    <xf numFmtId="0" fontId="52" fillId="0" borderId="10" xfId="0" applyFont="1" applyBorder="1" applyAlignment="1">
      <alignment horizontal="left" vertical="top" wrapText="1"/>
    </xf>
    <xf numFmtId="0" fontId="48" fillId="0" borderId="8" xfId="0" applyFont="1" applyBorder="1" applyAlignment="1">
      <alignment horizontal="left" vertical="top" wrapText="1"/>
    </xf>
    <xf numFmtId="0" fontId="48" fillId="0" borderId="9" xfId="0" applyFont="1" applyBorder="1" applyAlignment="1">
      <alignment horizontal="left" vertical="top" wrapText="1"/>
    </xf>
    <xf numFmtId="0" fontId="48" fillId="0" borderId="10" xfId="0" applyFont="1" applyBorder="1" applyAlignment="1">
      <alignment horizontal="left" vertical="top" wrapText="1"/>
    </xf>
    <xf numFmtId="0" fontId="48" fillId="0" borderId="8" xfId="0" applyFont="1" applyBorder="1" applyAlignment="1">
      <alignment horizontal="left" wrapText="1"/>
    </xf>
    <xf numFmtId="0" fontId="48" fillId="0" borderId="9" xfId="0" applyFont="1" applyBorder="1" applyAlignment="1">
      <alignment horizontal="left" wrapText="1"/>
    </xf>
    <xf numFmtId="0" fontId="48" fillId="0" borderId="10" xfId="0" applyFont="1" applyBorder="1" applyAlignment="1">
      <alignment horizontal="left" wrapText="1"/>
    </xf>
    <xf numFmtId="0" fontId="48" fillId="28" borderId="8" xfId="0" applyFont="1" applyFill="1" applyBorder="1" applyAlignment="1" applyProtection="1">
      <alignment horizontal="left" vertical="top" wrapText="1"/>
      <protection locked="0"/>
    </xf>
    <xf numFmtId="0" fontId="48" fillId="28" borderId="9" xfId="0" applyFont="1" applyFill="1" applyBorder="1" applyAlignment="1" applyProtection="1">
      <alignment horizontal="left" vertical="top" wrapText="1"/>
      <protection locked="0"/>
    </xf>
    <xf numFmtId="0" fontId="48" fillId="28" borderId="10" xfId="0" applyFont="1" applyFill="1" applyBorder="1" applyAlignment="1" applyProtection="1">
      <alignment horizontal="left" vertical="top" wrapText="1"/>
      <protection locked="0"/>
    </xf>
    <xf numFmtId="0" fontId="52" fillId="0" borderId="3" xfId="0" applyFont="1" applyBorder="1" applyAlignment="1">
      <alignment horizontal="left" vertical="top" wrapText="1"/>
    </xf>
    <xf numFmtId="0" fontId="52" fillId="0" borderId="4" xfId="0" applyFont="1" applyBorder="1" applyAlignment="1">
      <alignment horizontal="left" vertical="top" wrapText="1"/>
    </xf>
    <xf numFmtId="0" fontId="52" fillId="0" borderId="7" xfId="0" applyFont="1" applyBorder="1" applyAlignment="1">
      <alignment horizontal="left" vertical="top" wrapText="1"/>
    </xf>
    <xf numFmtId="0" fontId="50" fillId="2" borderId="43" xfId="0" applyFont="1" applyFill="1" applyBorder="1" applyAlignment="1">
      <alignment horizontal="left" vertical="top" wrapText="1"/>
    </xf>
    <xf numFmtId="0" fontId="50" fillId="2" borderId="44" xfId="0" applyFont="1" applyFill="1" applyBorder="1" applyAlignment="1">
      <alignment horizontal="left" vertical="top" wrapText="1"/>
    </xf>
    <xf numFmtId="0" fontId="48" fillId="5" borderId="8" xfId="0" applyFont="1" applyFill="1" applyBorder="1" applyAlignment="1" applyProtection="1">
      <alignment horizontal="left" vertical="top" wrapText="1"/>
      <protection locked="0"/>
    </xf>
    <xf numFmtId="0" fontId="48" fillId="5" borderId="9" xfId="0" applyFont="1" applyFill="1" applyBorder="1" applyAlignment="1" applyProtection="1">
      <alignment horizontal="left" vertical="top" wrapText="1"/>
      <protection locked="0"/>
    </xf>
    <xf numFmtId="0" fontId="48" fillId="5" borderId="10" xfId="0" applyFont="1" applyFill="1" applyBorder="1" applyAlignment="1" applyProtection="1">
      <alignment horizontal="left" vertical="top" wrapText="1"/>
      <protection locked="0"/>
    </xf>
    <xf numFmtId="0" fontId="48" fillId="0" borderId="6" xfId="0" applyFont="1" applyBorder="1" applyAlignment="1">
      <alignment horizontal="right" wrapText="1"/>
    </xf>
    <xf numFmtId="0" fontId="48" fillId="0" borderId="11" xfId="0" applyFont="1" applyBorder="1" applyAlignment="1">
      <alignment horizontal="right" wrapText="1"/>
    </xf>
    <xf numFmtId="0" fontId="48" fillId="5" borderId="9" xfId="0" applyFont="1" applyFill="1" applyBorder="1" applyAlignment="1" applyProtection="1">
      <alignment horizontal="left" vertical="top"/>
      <protection locked="0"/>
    </xf>
    <xf numFmtId="0" fontId="48" fillId="5" borderId="10" xfId="0" applyFont="1" applyFill="1" applyBorder="1" applyAlignment="1" applyProtection="1">
      <alignment horizontal="left" vertical="top"/>
      <protection locked="0"/>
    </xf>
    <xf numFmtId="0" fontId="48" fillId="5" borderId="8" xfId="0" applyFont="1" applyFill="1" applyBorder="1" applyAlignment="1" applyProtection="1">
      <alignment horizontal="left" vertical="top"/>
      <protection locked="0"/>
    </xf>
    <xf numFmtId="0" fontId="48" fillId="0" borderId="49" xfId="0" applyFont="1" applyBorder="1" applyAlignment="1" applyProtection="1">
      <alignment horizontal="left" wrapText="1"/>
      <protection locked="0"/>
    </xf>
    <xf numFmtId="0" fontId="48" fillId="0" borderId="49" xfId="0" applyFont="1" applyBorder="1" applyAlignment="1" applyProtection="1">
      <alignment horizontal="left"/>
      <protection locked="0"/>
    </xf>
    <xf numFmtId="0" fontId="48" fillId="0" borderId="1" xfId="0" applyFont="1" applyBorder="1" applyAlignment="1">
      <alignment horizontal="left" vertical="top" wrapText="1" indent="1"/>
    </xf>
    <xf numFmtId="0" fontId="44" fillId="3" borderId="26" xfId="0" applyFont="1" applyFill="1" applyBorder="1" applyAlignment="1">
      <alignment horizontal="center"/>
    </xf>
    <xf numFmtId="0" fontId="44" fillId="3" borderId="27" xfId="0" applyFont="1" applyFill="1" applyBorder="1" applyAlignment="1">
      <alignment horizontal="center"/>
    </xf>
    <xf numFmtId="0" fontId="44" fillId="7" borderId="0" xfId="0" applyFont="1" applyFill="1" applyAlignment="1">
      <alignment horizontal="center"/>
    </xf>
    <xf numFmtId="0" fontId="41" fillId="0" borderId="0" xfId="0" applyFont="1" applyAlignment="1">
      <alignment horizontal="left" wrapText="1" indent="2"/>
    </xf>
    <xf numFmtId="0" fontId="41" fillId="0" borderId="0" xfId="0" applyFont="1" applyAlignment="1">
      <alignment horizontal="left" vertical="center" wrapText="1" indent="1"/>
    </xf>
    <xf numFmtId="0" fontId="41" fillId="0" borderId="0" xfId="0" applyFont="1" applyAlignment="1">
      <alignment horizontal="left" wrapText="1" indent="1"/>
    </xf>
    <xf numFmtId="0" fontId="44" fillId="2" borderId="0" xfId="0" applyFont="1" applyFill="1" applyAlignment="1">
      <alignment horizontal="center" vertical="center" wrapText="1"/>
    </xf>
    <xf numFmtId="0" fontId="44" fillId="4" borderId="0" xfId="0" applyFont="1" applyFill="1" applyAlignment="1">
      <alignment horizontal="center" vertical="center" wrapText="1"/>
    </xf>
    <xf numFmtId="0" fontId="44" fillId="4" borderId="0" xfId="0" applyFont="1" applyFill="1" applyAlignment="1">
      <alignment horizontal="center" vertical="center"/>
    </xf>
    <xf numFmtId="0" fontId="44" fillId="3" borderId="0" xfId="0" applyFont="1" applyFill="1" applyAlignment="1">
      <alignment horizontal="center" vertical="center" wrapText="1"/>
    </xf>
    <xf numFmtId="0" fontId="44" fillId="7" borderId="0" xfId="0" applyFont="1" applyFill="1" applyAlignment="1">
      <alignment horizontal="center" vertical="center" wrapText="1"/>
    </xf>
    <xf numFmtId="0" fontId="44" fillId="2" borderId="0" xfId="0" quotePrefix="1" applyFont="1" applyFill="1" applyAlignment="1">
      <alignment horizontal="center" vertical="center" wrapText="1"/>
    </xf>
    <xf numFmtId="0" fontId="95" fillId="8" borderId="52" xfId="0" applyFont="1" applyFill="1" applyBorder="1" applyAlignment="1">
      <alignment horizontal="right" vertical="center" wrapText="1" indent="1"/>
    </xf>
    <xf numFmtId="0" fontId="87" fillId="31" borderId="53" xfId="0" applyFont="1" applyFill="1" applyBorder="1" applyAlignment="1">
      <alignment horizontal="center" vertical="center" wrapText="1"/>
    </xf>
    <xf numFmtId="0" fontId="87" fillId="31" borderId="55" xfId="0" applyFont="1" applyFill="1" applyBorder="1" applyAlignment="1">
      <alignment horizontal="center" vertical="center" wrapText="1"/>
    </xf>
    <xf numFmtId="0" fontId="86" fillId="30" borderId="53" xfId="0" applyFont="1" applyFill="1" applyBorder="1" applyAlignment="1">
      <alignment horizontal="center" vertical="center" wrapText="1"/>
    </xf>
    <xf numFmtId="0" fontId="86" fillId="30" borderId="55" xfId="0" applyFont="1" applyFill="1" applyBorder="1" applyAlignment="1">
      <alignment horizontal="center" vertical="center" wrapText="1"/>
    </xf>
    <xf numFmtId="0" fontId="85" fillId="37" borderId="0" xfId="0" applyFont="1" applyFill="1" applyAlignment="1">
      <alignment horizontal="left" vertical="center" wrapText="1"/>
    </xf>
    <xf numFmtId="0" fontId="85" fillId="34" borderId="1" xfId="0" applyFont="1" applyFill="1" applyBorder="1" applyAlignment="1">
      <alignment horizontal="center" vertical="center" wrapText="1"/>
    </xf>
    <xf numFmtId="0" fontId="85" fillId="34" borderId="61" xfId="0" applyFont="1" applyFill="1" applyBorder="1" applyAlignment="1">
      <alignment horizontal="center" vertical="center" wrapText="1"/>
    </xf>
    <xf numFmtId="0" fontId="85" fillId="34" borderId="60" xfId="0" applyFont="1" applyFill="1" applyBorder="1" applyAlignment="1">
      <alignment horizontal="center" vertical="center" wrapText="1"/>
    </xf>
    <xf numFmtId="0" fontId="87" fillId="31" borderId="54" xfId="0" applyFont="1" applyFill="1" applyBorder="1" applyAlignment="1">
      <alignment horizontal="center" vertical="center" wrapText="1"/>
    </xf>
    <xf numFmtId="0" fontId="86" fillId="30" borderId="54" xfId="0" applyFont="1" applyFill="1" applyBorder="1" applyAlignment="1">
      <alignment horizontal="center" vertical="center" wrapText="1"/>
    </xf>
    <xf numFmtId="0" fontId="87" fillId="32" borderId="53" xfId="0" applyFont="1" applyFill="1" applyBorder="1" applyAlignment="1">
      <alignment horizontal="center" vertical="center" wrapText="1"/>
    </xf>
    <xf numFmtId="0" fontId="87" fillId="32" borderId="55" xfId="0" applyFont="1" applyFill="1" applyBorder="1" applyAlignment="1">
      <alignment horizontal="center" vertical="center" wrapText="1"/>
    </xf>
    <xf numFmtId="0" fontId="85" fillId="33" borderId="0" xfId="0" applyFont="1" applyFill="1" applyAlignment="1">
      <alignment horizontal="left" vertical="center" wrapText="1"/>
    </xf>
    <xf numFmtId="0" fontId="85" fillId="36" borderId="40" xfId="0" applyFont="1" applyFill="1" applyBorder="1" applyAlignment="1">
      <alignment horizontal="center" vertical="center" wrapText="1"/>
    </xf>
    <xf numFmtId="0" fontId="85" fillId="36" borderId="20" xfId="0" applyFont="1" applyFill="1" applyBorder="1" applyAlignment="1">
      <alignment horizontal="center" vertical="center" wrapText="1"/>
    </xf>
    <xf numFmtId="0" fontId="67" fillId="29" borderId="16" xfId="0" applyFont="1" applyFill="1" applyBorder="1" applyAlignment="1">
      <alignment horizontal="left" vertical="center" wrapText="1"/>
    </xf>
    <xf numFmtId="0" fontId="67" fillId="29" borderId="17" xfId="0" applyFont="1" applyFill="1" applyBorder="1" applyAlignment="1">
      <alignment horizontal="left" vertical="center" wrapText="1"/>
    </xf>
    <xf numFmtId="0" fontId="67" fillId="29" borderId="18" xfId="0" applyFont="1" applyFill="1" applyBorder="1" applyAlignment="1">
      <alignment horizontal="left" vertical="center" wrapText="1"/>
    </xf>
    <xf numFmtId="0" fontId="71" fillId="3" borderId="12" xfId="0" applyFont="1" applyFill="1" applyBorder="1" applyAlignment="1">
      <alignment horizontal="center" vertical="center" wrapText="1"/>
    </xf>
    <xf numFmtId="0" fontId="71" fillId="4" borderId="12" xfId="0" applyFont="1" applyFill="1" applyBorder="1" applyAlignment="1">
      <alignment horizontal="center" vertical="center" wrapText="1"/>
    </xf>
    <xf numFmtId="0" fontId="71" fillId="10" borderId="12" xfId="0" applyFont="1" applyFill="1" applyBorder="1" applyAlignment="1">
      <alignment horizontal="left" vertical="center" wrapText="1"/>
    </xf>
    <xf numFmtId="0" fontId="67" fillId="27" borderId="12" xfId="0" applyFont="1" applyFill="1" applyBorder="1" applyAlignment="1">
      <alignment horizontal="center" vertical="center" wrapText="1"/>
    </xf>
    <xf numFmtId="0" fontId="67" fillId="28" borderId="12" xfId="0" applyFont="1" applyFill="1" applyBorder="1" applyAlignment="1">
      <alignment horizontal="center" vertical="center" wrapText="1"/>
    </xf>
    <xf numFmtId="0" fontId="67" fillId="28" borderId="21" xfId="0" applyFont="1" applyFill="1" applyBorder="1" applyAlignment="1">
      <alignment horizontal="center" vertical="center" wrapText="1"/>
    </xf>
    <xf numFmtId="0" fontId="67" fillId="28" borderId="45" xfId="0" applyFont="1" applyFill="1" applyBorder="1" applyAlignment="1">
      <alignment horizontal="center" vertical="center" wrapText="1"/>
    </xf>
    <xf numFmtId="0" fontId="67" fillId="28" borderId="22" xfId="0" applyFont="1" applyFill="1" applyBorder="1" applyAlignment="1">
      <alignment horizontal="center" vertical="center" wrapText="1"/>
    </xf>
    <xf numFmtId="0" fontId="67" fillId="28" borderId="23" xfId="0" applyFont="1" applyFill="1" applyBorder="1" applyAlignment="1">
      <alignment horizontal="center" vertical="center" wrapText="1"/>
    </xf>
    <xf numFmtId="0" fontId="67" fillId="28" borderId="1" xfId="0" applyFont="1" applyFill="1" applyBorder="1" applyAlignment="1">
      <alignment horizontal="center" vertical="center" wrapText="1"/>
    </xf>
    <xf numFmtId="0" fontId="67" fillId="28" borderId="24" xfId="0" applyFont="1" applyFill="1" applyBorder="1" applyAlignment="1">
      <alignment horizontal="center" vertical="center" wrapText="1"/>
    </xf>
    <xf numFmtId="0" fontId="67" fillId="28" borderId="40" xfId="0" applyFont="1" applyFill="1" applyBorder="1" applyAlignment="1">
      <alignment horizontal="center" vertical="center" wrapText="1"/>
    </xf>
    <xf numFmtId="0" fontId="67" fillId="28" borderId="20" xfId="0" applyFont="1" applyFill="1" applyBorder="1" applyAlignment="1">
      <alignment horizontal="center" vertical="center" wrapText="1"/>
    </xf>
    <xf numFmtId="0" fontId="67" fillId="28" borderId="41" xfId="0" applyFont="1" applyFill="1" applyBorder="1" applyAlignment="1">
      <alignment horizontal="center" vertical="center" wrapText="1"/>
    </xf>
    <xf numFmtId="0" fontId="69" fillId="28" borderId="12" xfId="0" applyFont="1" applyFill="1" applyBorder="1" applyAlignment="1">
      <alignment horizontal="center" vertical="center" wrapText="1"/>
    </xf>
    <xf numFmtId="0" fontId="67" fillId="27" borderId="21" xfId="0" applyFont="1" applyFill="1" applyBorder="1" applyAlignment="1">
      <alignment horizontal="center" vertical="center" wrapText="1"/>
    </xf>
    <xf numFmtId="0" fontId="67" fillId="27" borderId="22" xfId="0" applyFont="1" applyFill="1" applyBorder="1" applyAlignment="1">
      <alignment horizontal="center" vertical="center" wrapText="1"/>
    </xf>
    <xf numFmtId="0" fontId="67" fillId="27" borderId="23" xfId="0" applyFont="1" applyFill="1" applyBorder="1" applyAlignment="1">
      <alignment horizontal="center" vertical="center" wrapText="1"/>
    </xf>
    <xf numFmtId="0" fontId="67" fillId="27" borderId="24" xfId="0" applyFont="1" applyFill="1" applyBorder="1" applyAlignment="1">
      <alignment horizontal="center" vertical="center" wrapText="1"/>
    </xf>
    <xf numFmtId="0" fontId="67" fillId="27" borderId="40" xfId="0" applyFont="1" applyFill="1" applyBorder="1" applyAlignment="1">
      <alignment horizontal="center" vertical="center" wrapText="1"/>
    </xf>
    <xf numFmtId="0" fontId="67" fillId="27" borderId="41" xfId="0" applyFont="1" applyFill="1" applyBorder="1" applyAlignment="1">
      <alignment horizontal="center" vertical="center" wrapText="1"/>
    </xf>
    <xf numFmtId="0" fontId="37" fillId="0" borderId="0" xfId="0" applyFont="1" applyAlignment="1">
      <alignment horizontal="center" vertical="top" wrapText="1"/>
    </xf>
    <xf numFmtId="0" fontId="53" fillId="0" borderId="1" xfId="0" applyFont="1" applyBorder="1" applyAlignment="1">
      <alignment horizontal="right" vertical="top"/>
    </xf>
    <xf numFmtId="0" fontId="54" fillId="15" borderId="16" xfId="0" applyFont="1" applyFill="1" applyBorder="1" applyAlignment="1">
      <alignment horizontal="left" vertical="top" indent="1"/>
    </xf>
    <xf numFmtId="0" fontId="54" fillId="15" borderId="17" xfId="0" applyFont="1" applyFill="1" applyBorder="1" applyAlignment="1">
      <alignment horizontal="left" vertical="top" indent="1"/>
    </xf>
    <xf numFmtId="0" fontId="54" fillId="15" borderId="18" xfId="0" applyFont="1" applyFill="1" applyBorder="1" applyAlignment="1">
      <alignment horizontal="left" vertical="top" indent="1"/>
    </xf>
    <xf numFmtId="0" fontId="54" fillId="0" borderId="1" xfId="0" applyFont="1" applyBorder="1" applyAlignment="1">
      <alignment horizontal="right" vertical="top"/>
    </xf>
    <xf numFmtId="14" fontId="54" fillId="15" borderId="16" xfId="0" applyNumberFormat="1" applyFont="1" applyFill="1" applyBorder="1" applyAlignment="1">
      <alignment horizontal="left" vertical="top" indent="1"/>
    </xf>
    <xf numFmtId="14" fontId="54" fillId="15" borderId="17" xfId="0" applyNumberFormat="1" applyFont="1" applyFill="1" applyBorder="1" applyAlignment="1">
      <alignment horizontal="left" vertical="top" indent="1"/>
    </xf>
    <xf numFmtId="14" fontId="54" fillId="15" borderId="18" xfId="0" applyNumberFormat="1" applyFont="1" applyFill="1" applyBorder="1" applyAlignment="1">
      <alignment horizontal="left" vertical="top" indent="1"/>
    </xf>
    <xf numFmtId="0" fontId="54" fillId="0" borderId="14" xfId="0" applyFont="1" applyBorder="1" applyAlignment="1">
      <alignment horizontal="right" vertical="top"/>
    </xf>
    <xf numFmtId="0" fontId="20" fillId="0" borderId="0" xfId="0" applyFont="1" applyAlignment="1">
      <alignment horizontal="left" vertical="top" wrapText="1"/>
    </xf>
    <xf numFmtId="14" fontId="24" fillId="0" borderId="0" xfId="0" applyNumberFormat="1" applyFont="1" applyAlignment="1">
      <alignment horizontal="left" vertical="top" wrapText="1"/>
    </xf>
    <xf numFmtId="14" fontId="54" fillId="15" borderId="40" xfId="0" applyNumberFormat="1" applyFont="1" applyFill="1" applyBorder="1" applyAlignment="1">
      <alignment horizontal="left" vertical="top" indent="1"/>
    </xf>
    <xf numFmtId="14" fontId="54" fillId="15" borderId="20" xfId="0" applyNumberFormat="1" applyFont="1" applyFill="1" applyBorder="1" applyAlignment="1">
      <alignment horizontal="left" vertical="top" indent="1"/>
    </xf>
    <xf numFmtId="14" fontId="54" fillId="15" borderId="41" xfId="0" applyNumberFormat="1" applyFont="1" applyFill="1" applyBorder="1" applyAlignment="1">
      <alignment horizontal="left" vertical="top" indent="1"/>
    </xf>
    <xf numFmtId="0" fontId="54" fillId="15" borderId="16" xfId="0" applyFont="1" applyFill="1" applyBorder="1" applyAlignment="1">
      <alignment horizontal="left" vertical="top" wrapText="1" indent="1"/>
    </xf>
    <xf numFmtId="0" fontId="54" fillId="15" borderId="17" xfId="0" applyFont="1" applyFill="1" applyBorder="1" applyAlignment="1">
      <alignment horizontal="left" vertical="top" wrapText="1" indent="1"/>
    </xf>
    <xf numFmtId="0" fontId="54" fillId="15" borderId="18" xfId="0" applyFont="1" applyFill="1" applyBorder="1" applyAlignment="1">
      <alignment horizontal="left" vertical="top" wrapText="1" indent="1"/>
    </xf>
    <xf numFmtId="0" fontId="54" fillId="0" borderId="24" xfId="0" applyFont="1" applyBorder="1" applyAlignment="1">
      <alignment horizontal="right" vertical="top"/>
    </xf>
    <xf numFmtId="0" fontId="54" fillId="15" borderId="23" xfId="0" applyFont="1" applyFill="1" applyBorder="1" applyAlignment="1">
      <alignment horizontal="left" vertical="top" indent="1"/>
    </xf>
    <xf numFmtId="0" fontId="54" fillId="15" borderId="1" xfId="0" applyFont="1" applyFill="1" applyBorder="1" applyAlignment="1">
      <alignment horizontal="left" vertical="top" indent="1"/>
    </xf>
    <xf numFmtId="0" fontId="54" fillId="22" borderId="17" xfId="0" applyFont="1" applyFill="1" applyBorder="1" applyAlignment="1">
      <alignment horizontal="left" vertical="top" wrapText="1" indent="1"/>
    </xf>
    <xf numFmtId="0" fontId="21" fillId="22" borderId="17" xfId="0" applyFont="1" applyFill="1" applyBorder="1" applyAlignment="1">
      <alignment horizontal="left" vertical="top" indent="1"/>
    </xf>
    <xf numFmtId="0" fontId="56" fillId="22" borderId="1" xfId="0" applyFont="1" applyFill="1" applyBorder="1" applyAlignment="1">
      <alignment horizontal="left" vertical="top" wrapText="1" indent="1"/>
    </xf>
    <xf numFmtId="0" fontId="54" fillId="0" borderId="1" xfId="0" applyFont="1" applyBorder="1" applyAlignment="1">
      <alignment horizontal="right" vertical="top" wrapText="1"/>
    </xf>
    <xf numFmtId="0" fontId="54" fillId="22" borderId="20" xfId="0" applyFont="1" applyFill="1" applyBorder="1" applyAlignment="1">
      <alignment horizontal="left" vertical="top" wrapText="1" indent="1"/>
    </xf>
    <xf numFmtId="0" fontId="20" fillId="35" borderId="0" xfId="0" applyFont="1" applyFill="1" applyAlignment="1">
      <alignment horizontal="left" vertical="top" wrapText="1"/>
    </xf>
    <xf numFmtId="0" fontId="55" fillId="19" borderId="16" xfId="0" applyFont="1" applyFill="1" applyBorder="1" applyAlignment="1">
      <alignment horizontal="center" vertical="top" wrapText="1"/>
    </xf>
    <xf numFmtId="0" fontId="55" fillId="19" borderId="18" xfId="0" applyFont="1" applyFill="1" applyBorder="1" applyAlignment="1">
      <alignment horizontal="center" vertical="top" wrapText="1"/>
    </xf>
    <xf numFmtId="0" fontId="55" fillId="3" borderId="16" xfId="0" applyFont="1" applyFill="1" applyBorder="1" applyAlignment="1">
      <alignment horizontal="center" vertical="top" wrapText="1"/>
    </xf>
    <xf numFmtId="0" fontId="55" fillId="3" borderId="18" xfId="0" applyFont="1" applyFill="1" applyBorder="1" applyAlignment="1">
      <alignment horizontal="center" vertical="top" wrapText="1"/>
    </xf>
    <xf numFmtId="0" fontId="54" fillId="12" borderId="16" xfId="0" applyFont="1" applyFill="1" applyBorder="1" applyAlignment="1">
      <alignment horizontal="center" vertical="top" wrapText="1"/>
    </xf>
    <xf numFmtId="0" fontId="54" fillId="12" borderId="18" xfId="0" applyFont="1" applyFill="1" applyBorder="1" applyAlignment="1">
      <alignment horizontal="center" vertical="top" wrapText="1"/>
    </xf>
    <xf numFmtId="0" fontId="55" fillId="4" borderId="16" xfId="0" applyFont="1" applyFill="1" applyBorder="1" applyAlignment="1">
      <alignment horizontal="center" vertical="top" wrapText="1"/>
    </xf>
    <xf numFmtId="0" fontId="55" fillId="4" borderId="18" xfId="0" applyFont="1" applyFill="1" applyBorder="1" applyAlignment="1">
      <alignment horizontal="center" vertical="top" wrapText="1"/>
    </xf>
    <xf numFmtId="0" fontId="54" fillId="20" borderId="16" xfId="0" applyFont="1" applyFill="1" applyBorder="1" applyAlignment="1">
      <alignment horizontal="center" vertical="top" wrapText="1"/>
    </xf>
    <xf numFmtId="0" fontId="54" fillId="20" borderId="18" xfId="0" applyFont="1" applyFill="1" applyBorder="1" applyAlignment="1">
      <alignment horizontal="center" vertical="top" wrapText="1"/>
    </xf>
    <xf numFmtId="0" fontId="55" fillId="7" borderId="16" xfId="0" applyFont="1" applyFill="1" applyBorder="1" applyAlignment="1">
      <alignment horizontal="center" vertical="top" wrapText="1"/>
    </xf>
    <xf numFmtId="0" fontId="55" fillId="7" borderId="18" xfId="0" applyFont="1" applyFill="1" applyBorder="1" applyAlignment="1">
      <alignment horizontal="center" vertical="top" wrapText="1"/>
    </xf>
    <xf numFmtId="0" fontId="54" fillId="21" borderId="16" xfId="0" applyFont="1" applyFill="1" applyBorder="1" applyAlignment="1">
      <alignment horizontal="center" vertical="top" wrapText="1"/>
    </xf>
    <xf numFmtId="0" fontId="54" fillId="21" borderId="18" xfId="0" applyFont="1" applyFill="1" applyBorder="1" applyAlignment="1">
      <alignment horizontal="center" vertical="top" wrapText="1"/>
    </xf>
    <xf numFmtId="0" fontId="54" fillId="8" borderId="16" xfId="0" applyFont="1" applyFill="1" applyBorder="1" applyAlignment="1">
      <alignment horizontal="center" vertical="top" wrapText="1"/>
    </xf>
    <xf numFmtId="0" fontId="54" fillId="8" borderId="18" xfId="0" applyFont="1" applyFill="1" applyBorder="1" applyAlignment="1">
      <alignment horizontal="center" vertical="top" wrapText="1"/>
    </xf>
    <xf numFmtId="0" fontId="55" fillId="10" borderId="16" xfId="0" applyFont="1" applyFill="1" applyBorder="1" applyAlignment="1">
      <alignment horizontal="center" vertical="top" wrapText="1"/>
    </xf>
    <xf numFmtId="0" fontId="55" fillId="10" borderId="18" xfId="0" applyFont="1" applyFill="1" applyBorder="1" applyAlignment="1">
      <alignment horizontal="center" vertical="top" wrapText="1"/>
    </xf>
    <xf numFmtId="0" fontId="65" fillId="2" borderId="47" xfId="0" applyFont="1" applyFill="1" applyBorder="1" applyAlignment="1">
      <alignment horizontal="left" vertical="top"/>
    </xf>
    <xf numFmtId="9" fontId="21" fillId="22" borderId="17" xfId="1" applyFont="1" applyFill="1" applyBorder="1" applyAlignment="1">
      <alignment horizontal="left" vertical="top" indent="1"/>
    </xf>
    <xf numFmtId="0" fontId="20" fillId="0" borderId="47" xfId="0" applyFont="1" applyBorder="1" applyAlignment="1">
      <alignment horizontal="left" vertical="top" wrapText="1"/>
    </xf>
    <xf numFmtId="0" fontId="19" fillId="0" borderId="47" xfId="0" applyFont="1" applyBorder="1" applyAlignment="1">
      <alignment horizontal="left" vertical="top" wrapText="1" indent="1"/>
    </xf>
    <xf numFmtId="0" fontId="20" fillId="0" borderId="47" xfId="0" applyFont="1" applyBorder="1" applyAlignment="1">
      <alignment horizontal="left" vertical="top"/>
    </xf>
    <xf numFmtId="0" fontId="21" fillId="0" borderId="1" xfId="0" applyFont="1" applyBorder="1" applyAlignment="1">
      <alignment horizontal="right" vertical="top" wrapText="1"/>
    </xf>
    <xf numFmtId="0" fontId="21" fillId="22" borderId="17" xfId="0" applyFont="1" applyFill="1" applyBorder="1" applyAlignment="1">
      <alignment horizontal="left" vertical="top" wrapText="1" indent="1"/>
    </xf>
    <xf numFmtId="0" fontId="21" fillId="0" borderId="17" xfId="0" applyFont="1" applyBorder="1" applyAlignment="1">
      <alignment horizontal="right" vertical="top"/>
    </xf>
    <xf numFmtId="0" fontId="62" fillId="4" borderId="12" xfId="0" applyFont="1" applyFill="1" applyBorder="1" applyAlignment="1">
      <alignment horizontal="center" vertical="center"/>
    </xf>
    <xf numFmtId="0" fontId="63" fillId="3" borderId="12" xfId="0" applyFont="1" applyFill="1" applyBorder="1" applyAlignment="1">
      <alignment horizontal="center" vertical="center"/>
    </xf>
    <xf numFmtId="0" fontId="63" fillId="10" borderId="12" xfId="0" applyFont="1" applyFill="1" applyBorder="1" applyAlignment="1">
      <alignment horizontal="left" vertical="center"/>
    </xf>
    <xf numFmtId="0" fontId="20" fillId="15" borderId="16" xfId="0" applyFont="1" applyFill="1" applyBorder="1" applyAlignment="1">
      <alignment horizontal="center" vertical="center" wrapText="1"/>
    </xf>
    <xf numFmtId="0" fontId="20" fillId="15" borderId="17" xfId="0" applyFont="1" applyFill="1" applyBorder="1" applyAlignment="1">
      <alignment horizontal="center" vertical="center" wrapText="1"/>
    </xf>
    <xf numFmtId="0" fontId="20" fillId="15" borderId="18" xfId="0" applyFont="1" applyFill="1" applyBorder="1" applyAlignment="1">
      <alignment horizontal="center" vertical="center" wrapText="1"/>
    </xf>
    <xf numFmtId="9" fontId="21" fillId="15" borderId="20" xfId="1" applyFont="1" applyFill="1" applyBorder="1" applyAlignment="1">
      <alignment horizontal="center" vertical="center" wrapText="1"/>
    </xf>
    <xf numFmtId="0" fontId="112" fillId="29" borderId="12" xfId="0" applyFont="1" applyFill="1" applyBorder="1" applyAlignment="1">
      <alignment horizontal="left" vertical="center" wrapText="1"/>
    </xf>
    <xf numFmtId="0" fontId="64" fillId="28" borderId="12" xfId="0" applyFont="1" applyFill="1" applyBorder="1" applyAlignment="1">
      <alignment horizontal="center" vertical="center" wrapText="1"/>
    </xf>
    <xf numFmtId="0" fontId="20" fillId="39" borderId="16" xfId="0" applyFont="1" applyFill="1" applyBorder="1" applyAlignment="1">
      <alignment horizontal="center" vertical="center" wrapText="1"/>
    </xf>
    <xf numFmtId="0" fontId="20" fillId="39" borderId="17" xfId="0" applyFont="1" applyFill="1" applyBorder="1" applyAlignment="1">
      <alignment horizontal="center" vertical="center" wrapText="1"/>
    </xf>
    <xf numFmtId="0" fontId="20" fillId="39" borderId="18" xfId="0" applyFont="1" applyFill="1" applyBorder="1" applyAlignment="1">
      <alignment horizontal="center" vertical="center" wrapText="1"/>
    </xf>
    <xf numFmtId="0" fontId="71" fillId="19" borderId="16" xfId="0" applyFont="1" applyFill="1" applyBorder="1" applyAlignment="1">
      <alignment horizontal="center" vertical="center" wrapText="1"/>
    </xf>
    <xf numFmtId="0" fontId="71" fillId="19" borderId="18" xfId="0" applyFont="1" applyFill="1" applyBorder="1" applyAlignment="1">
      <alignment horizontal="center" vertical="center" wrapText="1"/>
    </xf>
    <xf numFmtId="0" fontId="20" fillId="0" borderId="16" xfId="0" applyFont="1" applyBorder="1" applyAlignment="1">
      <alignment horizontal="center" vertical="center" wrapText="1"/>
    </xf>
    <xf numFmtId="0" fontId="20" fillId="0" borderId="18" xfId="0" applyFont="1" applyBorder="1" applyAlignment="1">
      <alignment horizontal="center" vertical="center" wrapText="1"/>
    </xf>
    <xf numFmtId="9" fontId="21" fillId="39" borderId="20" xfId="1" applyFont="1" applyFill="1" applyBorder="1" applyAlignment="1">
      <alignment horizontal="center" vertical="top" wrapText="1"/>
    </xf>
    <xf numFmtId="9" fontId="21" fillId="39" borderId="20" xfId="1" applyFont="1" applyFill="1" applyBorder="1" applyAlignment="1">
      <alignment horizontal="center" vertical="top"/>
    </xf>
    <xf numFmtId="0" fontId="32" fillId="15" borderId="1" xfId="0" applyFont="1" applyFill="1" applyBorder="1" applyAlignment="1">
      <alignment horizontal="center" vertical="center" wrapText="1"/>
    </xf>
    <xf numFmtId="0" fontId="64" fillId="27" borderId="21" xfId="0" applyFont="1" applyFill="1" applyBorder="1" applyAlignment="1">
      <alignment horizontal="center" vertical="center" wrapText="1"/>
    </xf>
    <xf numFmtId="0" fontId="64" fillId="27" borderId="45" xfId="0" applyFont="1" applyFill="1" applyBorder="1" applyAlignment="1">
      <alignment horizontal="center" vertical="center" wrapText="1"/>
    </xf>
    <xf numFmtId="0" fontId="64" fillId="27" borderId="22" xfId="0" applyFont="1" applyFill="1" applyBorder="1" applyAlignment="1">
      <alignment horizontal="center" vertical="center" wrapText="1"/>
    </xf>
    <xf numFmtId="0" fontId="64" fillId="27" borderId="23" xfId="0" applyFont="1" applyFill="1" applyBorder="1" applyAlignment="1">
      <alignment horizontal="center" vertical="center" wrapText="1"/>
    </xf>
    <xf numFmtId="0" fontId="64" fillId="27" borderId="1" xfId="0" applyFont="1" applyFill="1" applyBorder="1" applyAlignment="1">
      <alignment horizontal="center" vertical="center" wrapText="1"/>
    </xf>
    <xf numFmtId="0" fontId="64" fillId="27" borderId="24" xfId="0" applyFont="1" applyFill="1" applyBorder="1" applyAlignment="1">
      <alignment horizontal="center" vertical="center" wrapText="1"/>
    </xf>
    <xf numFmtId="0" fontId="64" fillId="27" borderId="40" xfId="0" applyFont="1" applyFill="1" applyBorder="1" applyAlignment="1">
      <alignment horizontal="center" vertical="center" wrapText="1"/>
    </xf>
    <xf numFmtId="0" fontId="64" fillId="27" borderId="20" xfId="0" applyFont="1" applyFill="1" applyBorder="1" applyAlignment="1">
      <alignment horizontal="center" vertical="center" wrapText="1"/>
    </xf>
    <xf numFmtId="0" fontId="64" fillId="27" borderId="41" xfId="0" applyFont="1" applyFill="1" applyBorder="1" applyAlignment="1">
      <alignment horizontal="center" vertical="center" wrapText="1"/>
    </xf>
    <xf numFmtId="0" fontId="64" fillId="27" borderId="12" xfId="0" applyFont="1" applyFill="1" applyBorder="1" applyAlignment="1">
      <alignment horizontal="center" vertical="center" wrapText="1"/>
    </xf>
    <xf numFmtId="0" fontId="64" fillId="28" borderId="21" xfId="0" applyFont="1" applyFill="1" applyBorder="1" applyAlignment="1">
      <alignment horizontal="center" vertical="center" wrapText="1"/>
    </xf>
    <xf numFmtId="0" fontId="64" fillId="28" borderId="45" xfId="0" applyFont="1" applyFill="1" applyBorder="1" applyAlignment="1">
      <alignment horizontal="center" vertical="center" wrapText="1"/>
    </xf>
    <xf numFmtId="0" fontId="64" fillId="28" borderId="22" xfId="0" applyFont="1" applyFill="1" applyBorder="1" applyAlignment="1">
      <alignment horizontal="center" vertical="center" wrapText="1"/>
    </xf>
    <xf numFmtId="0" fontId="64" fillId="28" borderId="23" xfId="0" applyFont="1" applyFill="1" applyBorder="1" applyAlignment="1">
      <alignment horizontal="center" vertical="center" wrapText="1"/>
    </xf>
    <xf numFmtId="0" fontId="64" fillId="28" borderId="1" xfId="0" applyFont="1" applyFill="1" applyBorder="1" applyAlignment="1">
      <alignment horizontal="center" vertical="center" wrapText="1"/>
    </xf>
    <xf numFmtId="0" fontId="64" fillId="28" borderId="24" xfId="0" applyFont="1" applyFill="1" applyBorder="1" applyAlignment="1">
      <alignment horizontal="center" vertical="center" wrapText="1"/>
    </xf>
    <xf numFmtId="0" fontId="64" fillId="28" borderId="40" xfId="0" applyFont="1" applyFill="1" applyBorder="1" applyAlignment="1">
      <alignment horizontal="center" vertical="center" wrapText="1"/>
    </xf>
    <xf numFmtId="0" fontId="64" fillId="28" borderId="20" xfId="0" applyFont="1" applyFill="1" applyBorder="1" applyAlignment="1">
      <alignment horizontal="center" vertical="center" wrapText="1"/>
    </xf>
    <xf numFmtId="0" fontId="64" fillId="28" borderId="41" xfId="0" applyFont="1" applyFill="1" applyBorder="1" applyAlignment="1">
      <alignment horizontal="center" vertical="center" wrapText="1"/>
    </xf>
    <xf numFmtId="0" fontId="0" fillId="0" borderId="50" xfId="0" applyBorder="1" applyAlignment="1">
      <alignment horizontal="left" vertical="top" wrapText="1"/>
    </xf>
    <xf numFmtId="0" fontId="3" fillId="12" borderId="34" xfId="0" applyFont="1" applyFill="1" applyBorder="1" applyAlignment="1">
      <alignment horizontal="center" vertical="center" textRotation="90"/>
    </xf>
    <xf numFmtId="0" fontId="3" fillId="12" borderId="35" xfId="0" applyFont="1" applyFill="1" applyBorder="1" applyAlignment="1">
      <alignment horizontal="center" vertical="center" textRotation="90"/>
    </xf>
    <xf numFmtId="0" fontId="3" fillId="12" borderId="36" xfId="0" applyFont="1" applyFill="1" applyBorder="1" applyAlignment="1">
      <alignment horizontal="center" vertical="center" textRotation="90"/>
    </xf>
    <xf numFmtId="0" fontId="9" fillId="2" borderId="38" xfId="0" applyFont="1" applyFill="1" applyBorder="1" applyAlignment="1">
      <alignment horizontal="center" vertical="top"/>
    </xf>
    <xf numFmtId="0" fontId="66" fillId="0" borderId="51" xfId="0" applyFont="1" applyBorder="1" applyAlignment="1">
      <alignment horizontal="center" vertical="top"/>
    </xf>
    <xf numFmtId="0" fontId="66" fillId="0" borderId="1" xfId="0" applyFont="1" applyBorder="1" applyAlignment="1">
      <alignment horizontal="center" vertical="top"/>
    </xf>
    <xf numFmtId="0" fontId="30" fillId="13" borderId="26" xfId="0" applyFont="1" applyFill="1" applyBorder="1" applyAlignment="1">
      <alignment horizontal="left" vertical="top" wrapText="1"/>
    </xf>
    <xf numFmtId="0" fontId="30" fillId="13" borderId="38" xfId="0" applyFont="1" applyFill="1" applyBorder="1" applyAlignment="1">
      <alignment horizontal="left" vertical="top" wrapText="1"/>
    </xf>
    <xf numFmtId="0" fontId="30" fillId="13" borderId="27" xfId="0" applyFont="1" applyFill="1" applyBorder="1" applyAlignment="1">
      <alignment horizontal="left" vertical="top" wrapText="1"/>
    </xf>
    <xf numFmtId="0" fontId="35" fillId="14" borderId="26" xfId="0" applyFont="1" applyFill="1" applyBorder="1" applyAlignment="1">
      <alignment horizontal="center" vertical="top" wrapText="1"/>
    </xf>
    <xf numFmtId="0" fontId="35" fillId="14" borderId="27" xfId="0" applyFont="1" applyFill="1" applyBorder="1" applyAlignment="1">
      <alignment horizontal="center" vertical="top" wrapText="1"/>
    </xf>
    <xf numFmtId="0" fontId="30" fillId="14" borderId="26" xfId="0" applyFont="1" applyFill="1" applyBorder="1" applyAlignment="1">
      <alignment horizontal="left" vertical="top" wrapText="1"/>
    </xf>
    <xf numFmtId="0" fontId="30" fillId="14" borderId="38" xfId="0" applyFont="1" applyFill="1" applyBorder="1" applyAlignment="1">
      <alignment horizontal="left" vertical="top" wrapText="1"/>
    </xf>
    <xf numFmtId="0" fontId="30" fillId="14" borderId="27" xfId="0" applyFont="1" applyFill="1" applyBorder="1" applyAlignment="1">
      <alignment horizontal="left" vertical="top" wrapText="1"/>
    </xf>
    <xf numFmtId="0" fontId="35" fillId="13" borderId="26" xfId="0" applyFont="1" applyFill="1" applyBorder="1" applyAlignment="1">
      <alignment horizontal="center" vertical="top"/>
    </xf>
    <xf numFmtId="0" fontId="35" fillId="13" borderId="27" xfId="0" applyFont="1" applyFill="1" applyBorder="1" applyAlignment="1">
      <alignment horizontal="center" vertical="top"/>
    </xf>
    <xf numFmtId="0" fontId="10" fillId="28" borderId="1" xfId="0" applyFont="1" applyFill="1" applyBorder="1" applyAlignment="1">
      <alignment horizontal="left" vertical="top" wrapText="1"/>
    </xf>
    <xf numFmtId="0" fontId="18" fillId="0" borderId="1" xfId="0" applyFont="1" applyBorder="1" applyAlignment="1">
      <alignment horizontal="left"/>
    </xf>
    <xf numFmtId="0" fontId="20" fillId="0" borderId="23" xfId="0" applyFont="1" applyBorder="1" applyAlignment="1">
      <alignment horizontal="center" vertical="center" wrapText="1"/>
    </xf>
    <xf numFmtId="0" fontId="20" fillId="0" borderId="1" xfId="0" applyFont="1" applyBorder="1" applyAlignment="1">
      <alignment horizontal="center" vertical="center" wrapText="1"/>
    </xf>
    <xf numFmtId="0" fontId="27" fillId="0" borderId="23" xfId="0" applyFont="1" applyBorder="1" applyAlignment="1">
      <alignment horizontal="left" vertical="center" wrapText="1"/>
    </xf>
    <xf numFmtId="0" fontId="27" fillId="0" borderId="1" xfId="0" applyFont="1" applyBorder="1" applyAlignment="1">
      <alignment horizontal="left" vertical="center" wrapText="1"/>
    </xf>
    <xf numFmtId="0" fontId="0" fillId="0" borderId="49" xfId="0" applyBorder="1" applyAlignment="1">
      <alignment horizontal="left" vertical="top" wrapText="1"/>
    </xf>
  </cellXfs>
  <cellStyles count="3">
    <cellStyle name="Hyperlink" xfId="2" builtinId="8"/>
    <cellStyle name="Normal" xfId="0" builtinId="0"/>
    <cellStyle name="Percent" xfId="1" builtinId="5"/>
  </cellStyles>
  <dxfs count="1372">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6"/>
        </patternFill>
      </fill>
    </dxf>
    <dxf>
      <font>
        <color theme="0"/>
      </font>
      <fill>
        <patternFill>
          <bgColor theme="1"/>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b val="0"/>
        <i/>
        <color theme="2"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val="0"/>
        <i/>
        <color theme="0" tint="-0.499984740745262"/>
      </font>
      <fill>
        <patternFill>
          <bgColor theme="2"/>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ill>
        <patternFill>
          <bgColor theme="8"/>
        </patternFill>
      </fill>
    </dxf>
    <dxf>
      <fill>
        <patternFill>
          <bgColor theme="6"/>
        </patternFill>
      </fill>
    </dxf>
    <dxf>
      <fill>
        <patternFill>
          <bgColor theme="8"/>
        </patternFill>
      </fill>
    </dxf>
    <dxf>
      <fill>
        <patternFill>
          <bgColor theme="6"/>
        </patternFill>
      </fill>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ont>
        <color rgb="FFE7F5FB"/>
      </font>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ill>
        <patternFill>
          <bgColor theme="8"/>
        </patternFill>
      </fill>
    </dxf>
    <dxf>
      <fill>
        <patternFill>
          <bgColor theme="6"/>
        </patternFill>
      </fill>
    </dxf>
    <dxf>
      <font>
        <b val="0"/>
        <i/>
        <color theme="0" tint="-0.499984740745262"/>
      </font>
      <fill>
        <patternFill>
          <bgColor theme="2"/>
        </patternFill>
      </fill>
    </dxf>
    <dxf>
      <font>
        <b val="0"/>
        <i/>
        <color theme="0" tint="-0.499984740745262"/>
      </font>
      <fill>
        <patternFill>
          <bgColor theme="2"/>
        </patternFill>
      </fill>
    </dxf>
    <dxf>
      <font>
        <b val="0"/>
        <i/>
        <color theme="0" tint="-0.499984740745262"/>
      </font>
      <fill>
        <patternFill>
          <bgColor theme="2"/>
        </patternFill>
      </fill>
    </dxf>
    <dxf>
      <font>
        <b val="0"/>
        <i/>
        <color theme="0" tint="-0.499984740745262"/>
      </font>
      <fill>
        <patternFill>
          <bgColor theme="2"/>
        </patternFill>
      </fill>
    </dxf>
    <dxf>
      <font>
        <b val="0"/>
        <i/>
        <color theme="0" tint="-0.499984740745262"/>
      </font>
      <fill>
        <patternFill>
          <bgColor theme="2"/>
        </patternFill>
      </fill>
    </dxf>
    <dxf>
      <font>
        <b val="0"/>
        <i/>
        <color theme="0" tint="-0.499984740745262"/>
      </font>
      <fill>
        <patternFill>
          <bgColor theme="2"/>
        </patternFill>
      </fill>
    </dxf>
    <dxf>
      <font>
        <b val="0"/>
        <i/>
        <color theme="0" tint="-0.499984740745262"/>
      </font>
      <fill>
        <patternFill>
          <bgColor theme="2"/>
        </patternFill>
      </fill>
    </dxf>
    <dxf>
      <font>
        <b val="0"/>
        <i/>
        <color theme="0" tint="-0.499984740745262"/>
      </font>
      <fill>
        <patternFill>
          <bgColor theme="2"/>
        </patternFill>
      </fill>
    </dxf>
    <dxf>
      <font>
        <b val="0"/>
        <i/>
        <color theme="0" tint="-0.499984740745262"/>
      </font>
      <fill>
        <patternFill>
          <bgColor theme="2"/>
        </patternFill>
      </fill>
    </dxf>
    <dxf>
      <font>
        <b val="0"/>
        <i/>
        <color theme="0" tint="-0.499984740745262"/>
      </font>
      <fill>
        <patternFill>
          <bgColor theme="2"/>
        </patternFill>
      </fill>
    </dxf>
    <dxf>
      <font>
        <b val="0"/>
        <i/>
        <color theme="0" tint="-0.499984740745262"/>
      </font>
      <fill>
        <patternFill>
          <bgColor theme="2"/>
        </patternFill>
      </fill>
    </dxf>
    <dxf>
      <font>
        <b val="0"/>
        <i/>
        <color theme="0" tint="-0.499984740745262"/>
      </font>
      <fill>
        <patternFill>
          <bgColor theme="2"/>
        </patternFill>
      </fill>
    </dxf>
    <dxf>
      <font>
        <b val="0"/>
        <i/>
        <color theme="0" tint="-0.499984740745262"/>
      </font>
      <fill>
        <patternFill>
          <bgColor theme="2"/>
        </patternFill>
      </fill>
    </dxf>
    <dxf>
      <font>
        <color rgb="FFE7F5FB"/>
      </font>
    </dxf>
    <dxf>
      <font>
        <b val="0"/>
        <i/>
        <color theme="0" tint="-0.499984740745262"/>
      </font>
      <fill>
        <patternFill>
          <bgColor theme="2"/>
        </patternFill>
      </fill>
    </dxf>
    <dxf>
      <font>
        <color theme="0"/>
      </font>
      <fill>
        <patternFill>
          <bgColor theme="1"/>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b val="0"/>
        <i/>
        <color theme="2" tint="-0.499984740745262"/>
      </font>
      <fill>
        <patternFill>
          <bgColor theme="2"/>
        </patternFill>
      </fill>
    </dxf>
    <dxf>
      <fill>
        <patternFill>
          <bgColor theme="8"/>
        </patternFill>
      </fill>
    </dxf>
    <dxf>
      <fill>
        <patternFill>
          <bgColor theme="6"/>
        </patternFill>
      </fill>
    </dxf>
    <dxf>
      <font>
        <b/>
        <i val="0"/>
        <color theme="0"/>
      </font>
      <fill>
        <patternFill patternType="solid">
          <bgColor theme="6"/>
        </patternFill>
      </fill>
    </dxf>
    <dxf>
      <font>
        <b/>
        <i val="0"/>
        <color theme="0"/>
      </font>
      <fill>
        <patternFill>
          <bgColor theme="8"/>
        </patternFill>
      </fill>
    </dxf>
    <dxf>
      <font>
        <b val="0"/>
        <i val="0"/>
        <color theme="0"/>
      </font>
      <fill>
        <patternFill>
          <bgColor theme="1"/>
        </patternFill>
      </fill>
    </dxf>
    <dxf>
      <font>
        <b/>
        <i val="0"/>
        <color theme="0"/>
      </font>
      <fill>
        <patternFill patternType="solid">
          <bgColor theme="8"/>
        </patternFill>
      </fill>
    </dxf>
    <dxf>
      <font>
        <b/>
        <i val="0"/>
        <color theme="0"/>
      </font>
      <fill>
        <patternFill>
          <bgColor theme="9"/>
        </patternFill>
      </fill>
    </dxf>
    <dxf>
      <font>
        <b val="0"/>
        <i/>
        <color theme="0" tint="-0.499984740745262"/>
      </font>
      <fill>
        <patternFill>
          <bgColor theme="2"/>
        </patternFill>
      </fill>
    </dxf>
    <dxf>
      <fill>
        <patternFill>
          <bgColor theme="8"/>
        </patternFill>
      </fill>
    </dxf>
    <dxf>
      <fill>
        <patternFill>
          <bgColor theme="6"/>
        </patternFill>
      </fill>
    </dxf>
    <dxf>
      <fill>
        <patternFill>
          <bgColor theme="8"/>
        </patternFill>
      </fill>
    </dxf>
    <dxf>
      <fill>
        <patternFill>
          <bgColor theme="6"/>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b/>
        <i val="0"/>
        <color rgb="FFFF0000"/>
      </font>
    </dxf>
    <dxf>
      <font>
        <b/>
        <i val="0"/>
        <color rgb="FFFF0000"/>
      </font>
    </dxf>
    <dxf>
      <font>
        <b/>
        <i val="0"/>
        <color rgb="FFFF0000"/>
      </font>
    </dxf>
    <dxf>
      <font>
        <b/>
        <i val="0"/>
        <color rgb="FFFF0000"/>
      </font>
    </dxf>
    <dxf>
      <font>
        <b/>
        <i val="0"/>
        <color rgb="FFFF0000"/>
      </font>
    </dxf>
    <dxf>
      <font>
        <color theme="2"/>
      </font>
    </dxf>
    <dxf>
      <font>
        <color theme="2"/>
      </font>
    </dxf>
    <dxf>
      <font>
        <color theme="2"/>
      </font>
    </dxf>
    <dxf>
      <font>
        <color theme="2"/>
      </font>
    </dxf>
    <dxf>
      <font>
        <color theme="2"/>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b val="0"/>
        <i/>
        <color theme="2" tint="-0.499984740745262"/>
      </font>
      <fill>
        <patternFill>
          <bgColor theme="2"/>
        </patternFill>
      </fill>
    </dxf>
    <dxf>
      <font>
        <color theme="0"/>
      </font>
      <fill>
        <patternFill>
          <bgColor theme="1"/>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b val="0"/>
        <i/>
        <color theme="2" tint="-0.499984740745262"/>
      </font>
      <fill>
        <patternFill>
          <bgColor theme="2"/>
        </patternFill>
      </fill>
    </dxf>
    <dxf>
      <font>
        <color theme="0"/>
      </font>
      <fill>
        <patternFill>
          <bgColor theme="1"/>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theme="0"/>
      </font>
      <fill>
        <patternFill>
          <bgColor theme="1"/>
        </patternFill>
      </fill>
    </dxf>
    <dxf>
      <font>
        <b val="0"/>
        <i/>
        <color theme="2" tint="-0.499984740745262"/>
      </font>
      <fill>
        <patternFill>
          <bgColor theme="2"/>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b val="0"/>
        <i/>
        <color theme="2" tint="-0.499984740745262"/>
      </font>
      <fill>
        <patternFill>
          <bgColor theme="2"/>
        </patternFill>
      </fill>
    </dxf>
    <dxf>
      <font>
        <color theme="0"/>
      </font>
      <fill>
        <patternFill>
          <bgColor theme="1"/>
        </patternFill>
      </fill>
    </dxf>
    <dxf>
      <font>
        <b/>
        <i val="0"/>
        <color theme="0"/>
      </font>
      <fill>
        <patternFill>
          <bgColor theme="6"/>
        </patternFill>
      </fill>
    </dxf>
    <dxf>
      <font>
        <b/>
        <i val="0"/>
        <color theme="0"/>
      </font>
      <fill>
        <patternFill>
          <bgColor theme="9"/>
        </patternFill>
      </fill>
    </dxf>
    <dxf>
      <font>
        <b/>
        <i val="0"/>
        <color theme="0"/>
      </font>
      <fill>
        <patternFill>
          <bgColor theme="8"/>
        </patternFill>
      </fill>
    </dxf>
    <dxf>
      <font>
        <color rgb="FF9C0006"/>
      </font>
      <fill>
        <patternFill>
          <bgColor rgb="FFFFC7CE"/>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patternFill>
      </fill>
    </dxf>
    <dxf>
      <fill>
        <patternFill>
          <bgColor theme="6"/>
        </patternFill>
      </fill>
    </dxf>
    <dxf>
      <fill>
        <patternFill>
          <bgColor rgb="FFFFFCF2"/>
        </patternFill>
      </fill>
    </dxf>
    <dxf>
      <fill>
        <patternFill>
          <bgColor rgb="FFF4F9F4"/>
        </patternFill>
      </fill>
    </dxf>
    <dxf>
      <font>
        <color rgb="FF9C0006"/>
      </font>
      <fill>
        <patternFill>
          <bgColor rgb="FFFFC7CE"/>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color rgb="FF9C0006"/>
      </font>
      <fill>
        <patternFill>
          <bgColor rgb="FFFFC7CE"/>
        </patternFill>
      </fill>
    </dxf>
    <dxf>
      <fill>
        <patternFill>
          <bgColor theme="8"/>
        </patternFill>
      </fill>
    </dxf>
    <dxf>
      <fill>
        <patternFill>
          <bgColor theme="6"/>
        </patternFill>
      </fill>
    </dxf>
    <dxf>
      <fill>
        <patternFill>
          <bgColor rgb="FFFFFCF2"/>
        </patternFill>
      </fill>
    </dxf>
    <dxf>
      <fill>
        <patternFill>
          <bgColor rgb="FFF4F9F4"/>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patternFill>
      </fill>
    </dxf>
    <dxf>
      <fill>
        <patternFill>
          <bgColor theme="6"/>
        </patternFill>
      </fill>
    </dxf>
    <dxf>
      <fill>
        <patternFill>
          <bgColor rgb="FFFFFCF2"/>
        </patternFill>
      </fill>
    </dxf>
    <dxf>
      <fill>
        <patternFill>
          <bgColor rgb="FFF4F9F4"/>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patternFill>
      </fill>
    </dxf>
    <dxf>
      <fill>
        <patternFill>
          <bgColor theme="6"/>
        </patternFill>
      </fill>
    </dxf>
    <dxf>
      <fill>
        <patternFill>
          <bgColor rgb="FFFFFCF2"/>
        </patternFill>
      </fill>
    </dxf>
    <dxf>
      <fill>
        <patternFill>
          <bgColor rgb="FFF4F9F4"/>
        </patternFill>
      </fill>
    </dxf>
    <dxf>
      <font>
        <b/>
        <i val="0"/>
        <color theme="0"/>
      </font>
      <fill>
        <patternFill>
          <bgColor theme="9"/>
        </patternFill>
      </fill>
    </dxf>
    <dxf>
      <font>
        <b/>
        <i val="0"/>
        <color theme="0"/>
      </font>
      <fill>
        <patternFill>
          <bgColor theme="8"/>
        </patternFill>
      </fill>
    </dxf>
    <dxf>
      <font>
        <b/>
        <i val="0"/>
        <color theme="0"/>
      </font>
      <fill>
        <patternFill>
          <bgColor theme="8"/>
        </patternFill>
      </fill>
    </dxf>
    <dxf>
      <fill>
        <patternFill>
          <bgColor theme="8" tint="0.79998168889431442"/>
        </patternFill>
      </fill>
    </dxf>
    <dxf>
      <fill>
        <patternFill>
          <bgColor theme="6" tint="0.79998168889431442"/>
        </patternFill>
      </fill>
    </dxf>
    <dxf>
      <font>
        <b/>
        <i val="0"/>
        <color theme="0"/>
      </font>
      <fill>
        <patternFill>
          <bgColor theme="6"/>
        </patternFill>
      </fill>
    </dxf>
    <dxf>
      <font>
        <color theme="0"/>
      </font>
      <fill>
        <patternFill>
          <bgColor theme="1"/>
        </patternFill>
      </fill>
    </dxf>
    <dxf>
      <font>
        <b val="0"/>
        <i/>
        <color theme="0" tint="-0.499984740745262"/>
      </font>
      <fill>
        <patternFill>
          <bgColor theme="0" tint="-4.9989318521683403E-2"/>
        </patternFill>
      </fill>
    </dxf>
    <dxf>
      <font>
        <color rgb="FF9C0006"/>
      </font>
      <fill>
        <patternFill>
          <bgColor rgb="FFFFC7CE"/>
        </patternFill>
      </fill>
    </dxf>
    <dxf>
      <fill>
        <patternFill patternType="darkUp"/>
      </fill>
    </dxf>
    <dxf>
      <fill>
        <patternFill patternType="darkUp"/>
      </fill>
    </dxf>
    <dxf>
      <fill>
        <patternFill patternType="darkUp"/>
      </fill>
    </dxf>
    <dxf>
      <font>
        <b val="0"/>
        <i/>
        <color theme="0" tint="-0.499984740745262"/>
      </font>
    </dxf>
    <dxf>
      <fill>
        <patternFill patternType="darkUp"/>
      </fill>
    </dxf>
    <dxf>
      <fill>
        <patternFill patternType="darkUp"/>
      </fill>
    </dxf>
    <dxf>
      <font>
        <b val="0"/>
        <i/>
        <color theme="0" tint="-0.499984740745262"/>
      </font>
    </dxf>
    <dxf>
      <font>
        <b val="0"/>
        <i/>
        <color theme="0" tint="-0.499984740745262"/>
      </font>
    </dxf>
    <dxf>
      <fill>
        <patternFill patternType="darkUp"/>
      </fill>
    </dxf>
    <dxf>
      <font>
        <b val="0"/>
        <i/>
        <color theme="0" tint="-0.499984740745262"/>
      </font>
    </dxf>
    <dxf>
      <fill>
        <patternFill patternType="darkUp"/>
      </fill>
    </dxf>
    <dxf>
      <fill>
        <patternFill patternType="darkUp"/>
      </fill>
    </dxf>
    <dxf>
      <fill>
        <patternFill patternType="darkUp"/>
      </fill>
    </dxf>
  </dxfs>
  <tableStyles count="0" defaultTableStyle="TableStyleMedium2" defaultPivotStyle="PivotStyleLight16"/>
  <colors>
    <mruColors>
      <color rgb="FFE6673E"/>
      <color rgb="FF1096D4"/>
      <color rgb="FF1A5EAB"/>
      <color rgb="FFE7E6E6"/>
      <color rgb="FFE7F5FB"/>
      <color rgb="FFE4F8E4"/>
      <color rgb="FFF4F9F4"/>
      <color rgb="FFFFFCF2"/>
      <color rgb="FFFEEEE9"/>
      <color rgb="FFE8EF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Franklin Gothic Book" panose="020B0503020102020204" pitchFamily="34" charset="0"/>
                <a:ea typeface="+mn-ea"/>
                <a:cs typeface="+mn-cs"/>
              </a:defRPr>
            </a:pPr>
            <a:r>
              <a:rPr lang="en-US" sz="1200"/>
              <a:t>Gender Information</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Franklin Gothic Book" panose="020B0503020102020204" pitchFamily="34" charset="0"/>
              <a:ea typeface="+mn-ea"/>
              <a:cs typeface="+mn-cs"/>
            </a:defRPr>
          </a:pPr>
          <a:endParaRPr lang="en-US"/>
        </a:p>
      </c:txPr>
    </c:title>
    <c:autoTitleDeleted val="0"/>
    <c:plotArea>
      <c:layout/>
      <c:doughnutChart>
        <c:varyColors val="1"/>
        <c:ser>
          <c:idx val="0"/>
          <c:order val="0"/>
          <c:dPt>
            <c:idx val="0"/>
            <c:bubble3D val="0"/>
            <c:spPr>
              <a:solidFill>
                <a:schemeClr val="dk1">
                  <a:tint val="88500"/>
                </a:schemeClr>
              </a:solidFill>
              <a:ln w="19050">
                <a:solidFill>
                  <a:schemeClr val="lt1"/>
                </a:solidFill>
              </a:ln>
              <a:effectLst/>
            </c:spPr>
            <c:extLst>
              <c:ext xmlns:c16="http://schemas.microsoft.com/office/drawing/2014/chart" uri="{C3380CC4-5D6E-409C-BE32-E72D297353CC}">
                <c16:uniqueId val="{00000001-0225-4DEC-9CA4-B01931E4247A}"/>
              </c:ext>
            </c:extLst>
          </c:dPt>
          <c:dPt>
            <c:idx val="1"/>
            <c:bubble3D val="0"/>
            <c:spPr>
              <a:solidFill>
                <a:schemeClr val="dk1">
                  <a:tint val="55000"/>
                </a:schemeClr>
              </a:solidFill>
              <a:ln w="19050">
                <a:solidFill>
                  <a:schemeClr val="lt1"/>
                </a:solidFill>
              </a:ln>
              <a:effectLst/>
            </c:spPr>
            <c:extLst>
              <c:ext xmlns:c16="http://schemas.microsoft.com/office/drawing/2014/chart" uri="{C3380CC4-5D6E-409C-BE32-E72D297353CC}">
                <c16:uniqueId val="{00000003-0225-4DEC-9CA4-B01931E4247A}"/>
              </c:ext>
            </c:extLst>
          </c:dPt>
          <c:val>
            <c:numRef>
              <c:f>'Summary &amp; Results'!$AQ$18:$AQ$19</c:f>
              <c:numCache>
                <c:formatCode>General</c:formatCode>
                <c:ptCount val="2"/>
                <c:pt idx="0">
                  <c:v>0</c:v>
                </c:pt>
                <c:pt idx="1">
                  <c:v>0</c:v>
                </c:pt>
              </c:numCache>
            </c:numRef>
          </c:val>
          <c:extLst>
            <c:ext xmlns:c15="http://schemas.microsoft.com/office/drawing/2012/chart" uri="{02D57815-91ED-43cb-92C2-25804820EDAC}">
              <c15:filteredCategoryTitle>
                <c15:cat>
                  <c:strRef>
                    <c:extLst>
                      <c:ext uri="{02D57815-91ED-43cb-92C2-25804820EDAC}">
                        <c15:formulaRef>
                          <c15:sqref>'Summary &amp; Results'!$AP$18:$AP$19</c15:sqref>
                        </c15:formulaRef>
                      </c:ext>
                    </c:extLst>
                    <c:strCache>
                      <c:ptCount val="2"/>
                      <c:pt idx="0">
                        <c:v>Male</c:v>
                      </c:pt>
                      <c:pt idx="1">
                        <c:v>Female</c:v>
                      </c:pt>
                    </c:strCache>
                  </c:strRef>
                </c15:cat>
              </c15:filteredCategoryTitle>
            </c:ext>
            <c:ext xmlns:c16="http://schemas.microsoft.com/office/drawing/2014/chart" uri="{C3380CC4-5D6E-409C-BE32-E72D297353CC}">
              <c16:uniqueId val="{00000000-3EBC-4BE8-8EE0-C9EBE964939A}"/>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t"/>
      <c:overlay val="0"/>
      <c:spPr>
        <a:noFill/>
        <a:ln>
          <a:noFill/>
        </a:ln>
        <a:effectLst/>
      </c:spPr>
      <c:txPr>
        <a:bodyPr rot="0" spcFirstLastPara="1" vertOverflow="ellipsis" vert="horz" wrap="square" anchor="ctr" anchorCtr="1"/>
        <a:lstStyle/>
        <a:p>
          <a:pPr rtl="0">
            <a:defRPr sz="900" b="0" i="0" u="none" strike="noStrike" kern="1200" baseline="0">
              <a:solidFill>
                <a:sysClr val="windowText" lastClr="000000"/>
              </a:solidFill>
              <a:latin typeface="Franklin Gothic Book" panose="020B0503020102020204" pitchFamily="34" charset="0"/>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Franklin Gothic Book" panose="020B050302010202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Franklin Gothic Book" panose="020B0503020102020204" pitchFamily="34" charset="0"/>
                <a:ea typeface="+mn-ea"/>
                <a:cs typeface="+mn-cs"/>
              </a:defRPr>
            </a:pPr>
            <a:r>
              <a:rPr lang="en-US" sz="1200"/>
              <a:t>Production Workers</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Franklin Gothic Book" panose="020B0503020102020204" pitchFamily="34" charset="0"/>
              <a:ea typeface="+mn-ea"/>
              <a:cs typeface="+mn-cs"/>
            </a:defRPr>
          </a:pPr>
          <a:endParaRPr lang="en-US"/>
        </a:p>
      </c:txPr>
    </c:title>
    <c:autoTitleDeleted val="0"/>
    <c:plotArea>
      <c:layout/>
      <c:barChart>
        <c:barDir val="bar"/>
        <c:grouping val="stacked"/>
        <c:varyColors val="0"/>
        <c:ser>
          <c:idx val="0"/>
          <c:order val="0"/>
          <c:tx>
            <c:strRef>
              <c:f>'Summary &amp; Results'!$AT$18</c:f>
              <c:strCache>
                <c:ptCount val="1"/>
                <c:pt idx="0">
                  <c:v>Fishing</c:v>
                </c:pt>
              </c:strCache>
            </c:strRef>
          </c:tx>
          <c:spPr>
            <a:solidFill>
              <a:schemeClr val="accent2"/>
            </a:solidFill>
            <a:ln w="19050">
              <a:solidFill>
                <a:schemeClr val="lt1"/>
              </a:solidFill>
            </a:ln>
            <a:effectLst/>
          </c:spPr>
          <c:invertIfNegative val="0"/>
          <c:dPt>
            <c:idx val="0"/>
            <c:invertIfNegative val="0"/>
            <c:bubble3D val="0"/>
            <c:extLst>
              <c:ext xmlns:c16="http://schemas.microsoft.com/office/drawing/2014/chart" uri="{C3380CC4-5D6E-409C-BE32-E72D297353CC}">
                <c16:uniqueId val="{00000002-B53B-4512-819B-E3410610F982}"/>
              </c:ext>
            </c:extLst>
          </c:dPt>
          <c:dPt>
            <c:idx val="1"/>
            <c:invertIfNegative val="0"/>
            <c:bubble3D val="0"/>
            <c:extLst>
              <c:ext xmlns:c16="http://schemas.microsoft.com/office/drawing/2014/chart" uri="{C3380CC4-5D6E-409C-BE32-E72D297353CC}">
                <c16:uniqueId val="{00000003-B53B-4512-819B-E3410610F982}"/>
              </c:ext>
            </c:extLst>
          </c:dPt>
          <c:dPt>
            <c:idx val="2"/>
            <c:invertIfNegative val="0"/>
            <c:bubble3D val="0"/>
            <c:extLst>
              <c:ext xmlns:c16="http://schemas.microsoft.com/office/drawing/2014/chart" uri="{C3380CC4-5D6E-409C-BE32-E72D297353CC}">
                <c16:uniqueId val="{00000004-B53B-4512-819B-E3410610F982}"/>
              </c:ext>
            </c:extLst>
          </c:dPt>
          <c:val>
            <c:numRef>
              <c:f>'Summary &amp; Results'!$AU$18</c:f>
              <c:numCache>
                <c:formatCode>General</c:formatCode>
                <c:ptCount val="1"/>
                <c:pt idx="0">
                  <c:v>0</c:v>
                </c:pt>
              </c:numCache>
            </c:numRef>
          </c:val>
          <c:extLst>
            <c:ext xmlns:c16="http://schemas.microsoft.com/office/drawing/2014/chart" uri="{C3380CC4-5D6E-409C-BE32-E72D297353CC}">
              <c16:uniqueId val="{00000000-B53B-4512-819B-E3410610F982}"/>
            </c:ext>
          </c:extLst>
        </c:ser>
        <c:ser>
          <c:idx val="1"/>
          <c:order val="1"/>
          <c:tx>
            <c:strRef>
              <c:f>'Summary &amp; Results'!$AT$19</c:f>
              <c:strCache>
                <c:ptCount val="1"/>
                <c:pt idx="0">
                  <c:v>Aquaculture</c:v>
                </c:pt>
              </c:strCache>
            </c:strRef>
          </c:tx>
          <c:spPr>
            <a:solidFill>
              <a:schemeClr val="accent3"/>
            </a:solidFill>
            <a:ln w="19050">
              <a:solidFill>
                <a:schemeClr val="lt1"/>
              </a:solidFill>
            </a:ln>
            <a:effectLst/>
          </c:spPr>
          <c:invertIfNegative val="0"/>
          <c:val>
            <c:numRef>
              <c:f>'Summary &amp; Results'!$AU$19</c:f>
              <c:numCache>
                <c:formatCode>General</c:formatCode>
                <c:ptCount val="1"/>
                <c:pt idx="0">
                  <c:v>0</c:v>
                </c:pt>
              </c:numCache>
            </c:numRef>
          </c:val>
          <c:extLst>
            <c:ext xmlns:c16="http://schemas.microsoft.com/office/drawing/2014/chart" uri="{C3380CC4-5D6E-409C-BE32-E72D297353CC}">
              <c16:uniqueId val="{00000007-0593-4244-B27A-C40F9EB29317}"/>
            </c:ext>
          </c:extLst>
        </c:ser>
        <c:ser>
          <c:idx val="2"/>
          <c:order val="2"/>
          <c:tx>
            <c:strRef>
              <c:f>'Summary &amp; Results'!$AT$20</c:f>
              <c:strCache>
                <c:ptCount val="1"/>
                <c:pt idx="0">
                  <c:v>Processing</c:v>
                </c:pt>
              </c:strCache>
            </c:strRef>
          </c:tx>
          <c:spPr>
            <a:solidFill>
              <a:schemeClr val="accent4"/>
            </a:solidFill>
            <a:ln w="19050">
              <a:solidFill>
                <a:schemeClr val="lt1"/>
              </a:solidFill>
            </a:ln>
            <a:effectLst/>
          </c:spPr>
          <c:invertIfNegative val="0"/>
          <c:val>
            <c:numRef>
              <c:f>'Summary &amp; Results'!$AU$20</c:f>
              <c:numCache>
                <c:formatCode>General</c:formatCode>
                <c:ptCount val="1"/>
                <c:pt idx="0">
                  <c:v>0</c:v>
                </c:pt>
              </c:numCache>
            </c:numRef>
          </c:val>
          <c:extLst>
            <c:ext xmlns:c16="http://schemas.microsoft.com/office/drawing/2014/chart" uri="{C3380CC4-5D6E-409C-BE32-E72D297353CC}">
              <c16:uniqueId val="{00000008-0593-4244-B27A-C40F9EB29317}"/>
            </c:ext>
          </c:extLst>
        </c:ser>
        <c:dLbls>
          <c:showLegendKey val="0"/>
          <c:showVal val="0"/>
          <c:showCatName val="0"/>
          <c:showSerName val="0"/>
          <c:showPercent val="0"/>
          <c:showBubbleSize val="0"/>
        </c:dLbls>
        <c:gapWidth val="100"/>
        <c:overlap val="100"/>
        <c:axId val="280732592"/>
        <c:axId val="280732208"/>
      </c:barChart>
      <c:valAx>
        <c:axId val="28073220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Franklin Gothic Book" panose="020B0503020102020204" pitchFamily="34" charset="0"/>
                <a:ea typeface="+mn-ea"/>
                <a:cs typeface="+mn-cs"/>
              </a:defRPr>
            </a:pPr>
            <a:endParaRPr lang="en-US"/>
          </a:p>
        </c:txPr>
        <c:crossAx val="280732592"/>
        <c:crosses val="autoZero"/>
        <c:crossBetween val="between"/>
      </c:valAx>
      <c:catAx>
        <c:axId val="280732592"/>
        <c:scaling>
          <c:orientation val="minMax"/>
        </c:scaling>
        <c:delete val="0"/>
        <c:axPos val="l"/>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Franklin Gothic Book" panose="020B0503020102020204" pitchFamily="34" charset="0"/>
                <a:ea typeface="+mn-ea"/>
                <a:cs typeface="+mn-cs"/>
              </a:defRPr>
            </a:pPr>
            <a:endParaRPr lang="en-US"/>
          </a:p>
        </c:txPr>
        <c:crossAx val="280732208"/>
        <c:crosses val="autoZero"/>
        <c:auto val="1"/>
        <c:lblAlgn val="ctr"/>
        <c:lblOffset val="100"/>
        <c:noMultiLvlLbl val="0"/>
      </c:cat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Franklin Gothic Book" panose="020B0503020102020204" pitchFamily="34" charset="0"/>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Franklin Gothic Book" panose="020B0503020102020204" pitchFamily="34"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Franklin Gothic Book" panose="020B0503020102020204" pitchFamily="34" charset="0"/>
                <a:ea typeface="+mn-ea"/>
                <a:cs typeface="+mn-cs"/>
              </a:defRPr>
            </a:pPr>
            <a:r>
              <a:rPr lang="en-US" sz="1200"/>
              <a:t>Permanent vs. Seasonal</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Franklin Gothic Book" panose="020B0503020102020204" pitchFamily="34" charset="0"/>
              <a:ea typeface="+mn-ea"/>
              <a:cs typeface="+mn-cs"/>
            </a:defRPr>
          </a:pPr>
          <a:endParaRPr lang="en-US"/>
        </a:p>
      </c:txPr>
    </c:title>
    <c:autoTitleDeleted val="0"/>
    <c:plotArea>
      <c:layout/>
      <c:doughnutChart>
        <c:varyColors val="1"/>
        <c:ser>
          <c:idx val="0"/>
          <c:order val="0"/>
          <c:dPt>
            <c:idx val="0"/>
            <c:bubble3D val="0"/>
            <c:spPr>
              <a:solidFill>
                <a:schemeClr val="accent5">
                  <a:shade val="76000"/>
                </a:schemeClr>
              </a:solidFill>
              <a:ln w="19050">
                <a:solidFill>
                  <a:schemeClr val="lt1"/>
                </a:solidFill>
              </a:ln>
              <a:effectLst/>
            </c:spPr>
            <c:extLst>
              <c:ext xmlns:c16="http://schemas.microsoft.com/office/drawing/2014/chart" uri="{C3380CC4-5D6E-409C-BE32-E72D297353CC}">
                <c16:uniqueId val="{00000001-C746-43DA-8C50-422A60536EAC}"/>
              </c:ext>
            </c:extLst>
          </c:dPt>
          <c:dPt>
            <c:idx val="1"/>
            <c:bubble3D val="0"/>
            <c:spPr>
              <a:solidFill>
                <a:schemeClr val="accent5">
                  <a:tint val="77000"/>
                </a:schemeClr>
              </a:solidFill>
              <a:ln w="19050">
                <a:solidFill>
                  <a:schemeClr val="lt1"/>
                </a:solidFill>
              </a:ln>
              <a:effectLst/>
            </c:spPr>
            <c:extLst>
              <c:ext xmlns:c16="http://schemas.microsoft.com/office/drawing/2014/chart" uri="{C3380CC4-5D6E-409C-BE32-E72D297353CC}">
                <c16:uniqueId val="{00000003-C746-43DA-8C50-422A60536EAC}"/>
              </c:ext>
            </c:extLst>
          </c:dPt>
          <c:cat>
            <c:strRef>
              <c:f>'Summary &amp; Results'!$AX$18:$AX$19</c:f>
              <c:strCache>
                <c:ptCount val="2"/>
                <c:pt idx="0">
                  <c:v>Permanent</c:v>
                </c:pt>
                <c:pt idx="1">
                  <c:v>Seasonal</c:v>
                </c:pt>
              </c:strCache>
            </c:strRef>
          </c:cat>
          <c:val>
            <c:numRef>
              <c:f>'Summary &amp; Results'!$AY$18:$AY$19</c:f>
              <c:numCache>
                <c:formatCode>General</c:formatCode>
                <c:ptCount val="2"/>
                <c:pt idx="0">
                  <c:v>0</c:v>
                </c:pt>
                <c:pt idx="1">
                  <c:v>0</c:v>
                </c:pt>
              </c:numCache>
            </c:numRef>
          </c:val>
          <c:extLst>
            <c:ext xmlns:c16="http://schemas.microsoft.com/office/drawing/2014/chart" uri="{C3380CC4-5D6E-409C-BE32-E72D297353CC}">
              <c16:uniqueId val="{00000000-B3CC-4506-819F-3096D2AF3FB2}"/>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Franklin Gothic Book" panose="020B0503020102020204" pitchFamily="34" charset="0"/>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Franklin Gothic Book" panose="020B0503020102020204" pitchFamily="34" charset="0"/>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Franklin Gothic Book" panose="020B0503020102020204" pitchFamily="34" charset="0"/>
                <a:ea typeface="+mn-ea"/>
                <a:cs typeface="+mn-cs"/>
              </a:defRPr>
            </a:pPr>
            <a:r>
              <a:rPr lang="en-US" sz="1200"/>
              <a:t>Local vs. Migrant</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Franklin Gothic Book" panose="020B0503020102020204" pitchFamily="34" charset="0"/>
              <a:ea typeface="+mn-ea"/>
              <a:cs typeface="+mn-cs"/>
            </a:defRPr>
          </a:pPr>
          <a:endParaRPr lang="en-US"/>
        </a:p>
      </c:txPr>
    </c:title>
    <c:autoTitleDeleted val="0"/>
    <c:plotArea>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9BA3-44CD-91E9-2FBC5AA20411}"/>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9BA3-44CD-91E9-2FBC5AA20411}"/>
              </c:ext>
            </c:extLst>
          </c:dPt>
          <c:cat>
            <c:strRef>
              <c:f>'Summary &amp; Results'!$BE$18:$BE$19</c:f>
              <c:strCache>
                <c:ptCount val="2"/>
                <c:pt idx="0">
                  <c:v>Local</c:v>
                </c:pt>
                <c:pt idx="1">
                  <c:v>Migrant</c:v>
                </c:pt>
              </c:strCache>
            </c:strRef>
          </c:cat>
          <c:val>
            <c:numRef>
              <c:f>'Summary &amp; Results'!$BF$18:$BF$19</c:f>
              <c:numCache>
                <c:formatCode>General</c:formatCode>
                <c:ptCount val="2"/>
                <c:pt idx="0">
                  <c:v>0</c:v>
                </c:pt>
                <c:pt idx="1">
                  <c:v>0</c:v>
                </c:pt>
              </c:numCache>
            </c:numRef>
          </c:val>
          <c:extLst>
            <c:ext xmlns:c16="http://schemas.microsoft.com/office/drawing/2014/chart" uri="{C3380CC4-5D6E-409C-BE32-E72D297353CC}">
              <c16:uniqueId val="{00000000-7074-48B0-B9C4-B08380F0876C}"/>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Franklin Gothic Book" panose="020B0503020102020204" pitchFamily="34" charset="0"/>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Franklin Gothic Book" panose="020B0503020102020204" pitchFamily="34" charset="0"/>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rot="0" spcFirstLastPara="1" vertOverflow="ellipsis" vert="horz" wrap="square" anchor="ctr" anchorCtr="1"/>
          <a:lstStyle/>
          <a:p>
            <a:pPr>
              <a:defRPr sz="1680" b="0" i="0" u="none" strike="noStrike" kern="1200" spc="0" baseline="0">
                <a:solidFill>
                  <a:sysClr val="windowText" lastClr="000000"/>
                </a:solidFill>
                <a:latin typeface="Franklin Gothic Book" panose="020B0503020102020204" pitchFamily="34" charset="0"/>
                <a:ea typeface="+mn-ea"/>
                <a:cs typeface="+mn-cs"/>
              </a:defRPr>
            </a:pPr>
            <a:r>
              <a:rPr lang="en-US"/>
              <a:t>Gender Information</a:t>
            </a:r>
          </a:p>
        </c:rich>
      </c:tx>
      <c:overlay val="0"/>
      <c:spPr>
        <a:noFill/>
        <a:ln>
          <a:noFill/>
        </a:ln>
        <a:effectLst/>
      </c:spPr>
      <c:txPr>
        <a:bodyPr rot="0" spcFirstLastPara="1" vertOverflow="ellipsis" vert="horz" wrap="square" anchor="ctr" anchorCtr="1"/>
        <a:lstStyle/>
        <a:p>
          <a:pPr>
            <a:defRPr sz="1680" b="0" i="0" u="none" strike="noStrike" kern="1200" spc="0" baseline="0">
              <a:solidFill>
                <a:sysClr val="windowText" lastClr="000000"/>
              </a:solidFill>
              <a:latin typeface="Franklin Gothic Book" panose="020B0503020102020204" pitchFamily="34" charset="0"/>
              <a:ea typeface="+mn-ea"/>
              <a:cs typeface="+mn-cs"/>
            </a:defRPr>
          </a:pPr>
          <a:endParaRPr lang="en-US"/>
        </a:p>
      </c:txPr>
    </c:title>
    <c:autoTitleDeleted val="0"/>
    <c:plotArea>
      <c:layout/>
      <c:doughnutChart>
        <c:varyColors val="1"/>
        <c:ser>
          <c:idx val="0"/>
          <c:order val="0"/>
          <c:dPt>
            <c:idx val="0"/>
            <c:bubble3D val="0"/>
            <c:spPr>
              <a:solidFill>
                <a:schemeClr val="dk1">
                  <a:tint val="88500"/>
                </a:schemeClr>
              </a:solidFill>
              <a:ln w="19050">
                <a:solidFill>
                  <a:schemeClr val="lt1"/>
                </a:solidFill>
              </a:ln>
              <a:effectLst/>
            </c:spPr>
            <c:extLst>
              <c:ext xmlns:c16="http://schemas.microsoft.com/office/drawing/2014/chart" uri="{C3380CC4-5D6E-409C-BE32-E72D297353CC}">
                <c16:uniqueId val="{00000001-0588-476B-908F-3F7FBC7FC1EA}"/>
              </c:ext>
            </c:extLst>
          </c:dPt>
          <c:dPt>
            <c:idx val="1"/>
            <c:bubble3D val="0"/>
            <c:spPr>
              <a:solidFill>
                <a:schemeClr val="dk1">
                  <a:tint val="55000"/>
                </a:schemeClr>
              </a:solidFill>
              <a:ln w="19050">
                <a:solidFill>
                  <a:schemeClr val="lt1"/>
                </a:solidFill>
              </a:ln>
              <a:effectLst/>
            </c:spPr>
            <c:extLst>
              <c:ext xmlns:c16="http://schemas.microsoft.com/office/drawing/2014/chart" uri="{C3380CC4-5D6E-409C-BE32-E72D297353CC}">
                <c16:uniqueId val="{00000003-0588-476B-908F-3F7FBC7FC1EA}"/>
              </c:ext>
            </c:extLst>
          </c:dPt>
          <c:cat>
            <c:strRef>
              <c:f>'FR-2'!$I$24:$I$25</c:f>
              <c:strCache>
                <c:ptCount val="2"/>
                <c:pt idx="0">
                  <c:v>Male</c:v>
                </c:pt>
                <c:pt idx="1">
                  <c:v>Female</c:v>
                </c:pt>
              </c:strCache>
            </c:strRef>
          </c:cat>
          <c:val>
            <c:numRef>
              <c:f>'FR-2'!$K$24:$K$25</c:f>
              <c:numCache>
                <c:formatCode>General</c:formatCode>
                <c:ptCount val="2"/>
                <c:pt idx="0">
                  <c:v>0</c:v>
                </c:pt>
                <c:pt idx="1">
                  <c:v>0</c:v>
                </c:pt>
              </c:numCache>
            </c:numRef>
          </c:val>
          <c:extLst>
            <c:ext xmlns:c16="http://schemas.microsoft.com/office/drawing/2014/chart" uri="{C3380CC4-5D6E-409C-BE32-E72D297353CC}">
              <c16:uniqueId val="{00000004-0588-476B-908F-3F7FBC7FC1EA}"/>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t"/>
      <c:overlay val="0"/>
      <c:spPr>
        <a:noFill/>
        <a:ln>
          <a:noFill/>
        </a:ln>
        <a:effectLst/>
      </c:spPr>
      <c:txPr>
        <a:bodyPr rot="0" spcFirstLastPara="1" vertOverflow="ellipsis" vert="horz" wrap="square" anchor="ctr" anchorCtr="1"/>
        <a:lstStyle/>
        <a:p>
          <a:pPr>
            <a:defRPr sz="1400" b="0" i="0" u="none" strike="noStrike" kern="1200" baseline="0">
              <a:solidFill>
                <a:sysClr val="windowText" lastClr="000000"/>
              </a:solidFill>
              <a:latin typeface="Franklin Gothic Book" panose="020B0503020102020204" pitchFamily="34" charset="0"/>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400">
          <a:solidFill>
            <a:sysClr val="windowText" lastClr="000000"/>
          </a:solidFill>
          <a:latin typeface="Franklin Gothic Book" panose="020B0503020102020204" pitchFamily="34" charset="0"/>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80" b="0" i="0" u="none" strike="noStrike" kern="1200" spc="0" baseline="0">
                <a:solidFill>
                  <a:sysClr val="windowText" lastClr="000000"/>
                </a:solidFill>
                <a:latin typeface="Franklin Gothic Book" panose="020B0503020102020204" pitchFamily="34" charset="0"/>
                <a:ea typeface="+mn-ea"/>
                <a:cs typeface="+mn-cs"/>
              </a:defRPr>
            </a:pPr>
            <a:r>
              <a:rPr lang="en-US"/>
              <a:t>Production Workers</a:t>
            </a:r>
          </a:p>
        </c:rich>
      </c:tx>
      <c:overlay val="0"/>
      <c:spPr>
        <a:noFill/>
        <a:ln>
          <a:noFill/>
        </a:ln>
        <a:effectLst/>
      </c:spPr>
      <c:txPr>
        <a:bodyPr rot="0" spcFirstLastPara="1" vertOverflow="ellipsis" vert="horz" wrap="square" anchor="ctr" anchorCtr="1"/>
        <a:lstStyle/>
        <a:p>
          <a:pPr>
            <a:defRPr sz="1680" b="0" i="0" u="none" strike="noStrike" kern="1200" spc="0" baseline="0">
              <a:solidFill>
                <a:sysClr val="windowText" lastClr="000000"/>
              </a:solidFill>
              <a:latin typeface="Franklin Gothic Book" panose="020B0503020102020204" pitchFamily="34" charset="0"/>
              <a:ea typeface="+mn-ea"/>
              <a:cs typeface="+mn-cs"/>
            </a:defRPr>
          </a:pPr>
          <a:endParaRPr lang="en-US"/>
        </a:p>
      </c:txPr>
    </c:title>
    <c:autoTitleDeleted val="0"/>
    <c:plotArea>
      <c:layout/>
      <c:barChart>
        <c:barDir val="bar"/>
        <c:grouping val="stacked"/>
        <c:varyColors val="0"/>
        <c:ser>
          <c:idx val="0"/>
          <c:order val="0"/>
          <c:tx>
            <c:strRef>
              <c:f>'FR-2'!$M$24</c:f>
              <c:strCache>
                <c:ptCount val="1"/>
                <c:pt idx="0">
                  <c:v>Fishing</c:v>
                </c:pt>
              </c:strCache>
            </c:strRef>
          </c:tx>
          <c:spPr>
            <a:solidFill>
              <a:schemeClr val="accent2"/>
            </a:solidFill>
            <a:ln w="19050">
              <a:solidFill>
                <a:schemeClr val="lt1"/>
              </a:solidFill>
            </a:ln>
            <a:effectLst/>
          </c:spPr>
          <c:invertIfNegative val="0"/>
          <c:dPt>
            <c:idx val="0"/>
            <c:invertIfNegative val="0"/>
            <c:bubble3D val="0"/>
            <c:extLst>
              <c:ext xmlns:c16="http://schemas.microsoft.com/office/drawing/2014/chart" uri="{C3380CC4-5D6E-409C-BE32-E72D297353CC}">
                <c16:uniqueId val="{00000000-184E-4034-8A5E-3488B702E04D}"/>
              </c:ext>
            </c:extLst>
          </c:dPt>
          <c:dPt>
            <c:idx val="1"/>
            <c:invertIfNegative val="0"/>
            <c:bubble3D val="0"/>
            <c:extLst>
              <c:ext xmlns:c16="http://schemas.microsoft.com/office/drawing/2014/chart" uri="{C3380CC4-5D6E-409C-BE32-E72D297353CC}">
                <c16:uniqueId val="{00000001-184E-4034-8A5E-3488B702E04D}"/>
              </c:ext>
            </c:extLst>
          </c:dPt>
          <c:dPt>
            <c:idx val="2"/>
            <c:invertIfNegative val="0"/>
            <c:bubble3D val="0"/>
            <c:extLst>
              <c:ext xmlns:c16="http://schemas.microsoft.com/office/drawing/2014/chart" uri="{C3380CC4-5D6E-409C-BE32-E72D297353CC}">
                <c16:uniqueId val="{00000002-184E-4034-8A5E-3488B702E04D}"/>
              </c:ext>
            </c:extLst>
          </c:dPt>
          <c:val>
            <c:numRef>
              <c:f>'FR-2'!$O$24</c:f>
              <c:numCache>
                <c:formatCode>General</c:formatCode>
                <c:ptCount val="1"/>
                <c:pt idx="0">
                  <c:v>0</c:v>
                </c:pt>
              </c:numCache>
            </c:numRef>
          </c:val>
          <c:extLst>
            <c:ext xmlns:c16="http://schemas.microsoft.com/office/drawing/2014/chart" uri="{C3380CC4-5D6E-409C-BE32-E72D297353CC}">
              <c16:uniqueId val="{00000003-184E-4034-8A5E-3488B702E04D}"/>
            </c:ext>
          </c:extLst>
        </c:ser>
        <c:ser>
          <c:idx val="1"/>
          <c:order val="1"/>
          <c:tx>
            <c:strRef>
              <c:f>'FR-2'!$M$25</c:f>
              <c:strCache>
                <c:ptCount val="1"/>
                <c:pt idx="0">
                  <c:v>Aquaculture</c:v>
                </c:pt>
              </c:strCache>
            </c:strRef>
          </c:tx>
          <c:spPr>
            <a:solidFill>
              <a:schemeClr val="accent3"/>
            </a:solidFill>
            <a:ln w="19050">
              <a:solidFill>
                <a:schemeClr val="lt1"/>
              </a:solidFill>
            </a:ln>
            <a:effectLst/>
          </c:spPr>
          <c:invertIfNegative val="0"/>
          <c:val>
            <c:numRef>
              <c:f>'FR-2'!$O$25</c:f>
              <c:numCache>
                <c:formatCode>General</c:formatCode>
                <c:ptCount val="1"/>
                <c:pt idx="0">
                  <c:v>0</c:v>
                </c:pt>
              </c:numCache>
            </c:numRef>
          </c:val>
          <c:extLst>
            <c:ext xmlns:c16="http://schemas.microsoft.com/office/drawing/2014/chart" uri="{C3380CC4-5D6E-409C-BE32-E72D297353CC}">
              <c16:uniqueId val="{00000004-184E-4034-8A5E-3488B702E04D}"/>
            </c:ext>
          </c:extLst>
        </c:ser>
        <c:ser>
          <c:idx val="2"/>
          <c:order val="2"/>
          <c:tx>
            <c:strRef>
              <c:f>'FR-2'!$M$26</c:f>
              <c:strCache>
                <c:ptCount val="1"/>
                <c:pt idx="0">
                  <c:v>Processing</c:v>
                </c:pt>
              </c:strCache>
            </c:strRef>
          </c:tx>
          <c:spPr>
            <a:solidFill>
              <a:schemeClr val="accent4"/>
            </a:solidFill>
            <a:ln w="19050">
              <a:solidFill>
                <a:schemeClr val="lt1"/>
              </a:solidFill>
            </a:ln>
            <a:effectLst/>
          </c:spPr>
          <c:invertIfNegative val="0"/>
          <c:val>
            <c:numRef>
              <c:f>'FR-2'!$O$26</c:f>
              <c:numCache>
                <c:formatCode>General</c:formatCode>
                <c:ptCount val="1"/>
                <c:pt idx="0">
                  <c:v>0</c:v>
                </c:pt>
              </c:numCache>
            </c:numRef>
          </c:val>
          <c:extLst>
            <c:ext xmlns:c16="http://schemas.microsoft.com/office/drawing/2014/chart" uri="{C3380CC4-5D6E-409C-BE32-E72D297353CC}">
              <c16:uniqueId val="{00000005-184E-4034-8A5E-3488B702E04D}"/>
            </c:ext>
          </c:extLst>
        </c:ser>
        <c:dLbls>
          <c:showLegendKey val="0"/>
          <c:showVal val="0"/>
          <c:showCatName val="0"/>
          <c:showSerName val="0"/>
          <c:showPercent val="0"/>
          <c:showBubbleSize val="0"/>
        </c:dLbls>
        <c:gapWidth val="100"/>
        <c:overlap val="100"/>
        <c:axId val="281934368"/>
        <c:axId val="281939856"/>
      </c:barChart>
      <c:valAx>
        <c:axId val="28193985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ysClr val="windowText" lastClr="000000"/>
                    </a:solidFill>
                    <a:latin typeface="Franklin Gothic Book" panose="020B0503020102020204" pitchFamily="34" charset="0"/>
                    <a:ea typeface="+mn-ea"/>
                    <a:cs typeface="+mn-cs"/>
                  </a:defRPr>
                </a:pPr>
                <a:r>
                  <a:rPr lang="en-US"/>
                  <a:t># of individuals</a:t>
                </a:r>
              </a:p>
            </c:rich>
          </c:tx>
          <c:overlay val="0"/>
          <c:spPr>
            <a:noFill/>
            <a:ln>
              <a:noFill/>
            </a:ln>
            <a:effectLst/>
          </c:spPr>
          <c:txPr>
            <a:bodyPr rot="0" spcFirstLastPara="1" vertOverflow="ellipsis" vert="horz" wrap="square" anchor="ctr" anchorCtr="1"/>
            <a:lstStyle/>
            <a:p>
              <a:pPr>
                <a:defRPr sz="1400" b="0" i="0" u="none" strike="noStrike" kern="1200" baseline="0">
                  <a:solidFill>
                    <a:sysClr val="windowText" lastClr="000000"/>
                  </a:solidFill>
                  <a:latin typeface="Franklin Gothic Book" panose="020B0503020102020204" pitchFamily="34" charset="0"/>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ysClr val="windowText" lastClr="000000"/>
                </a:solidFill>
                <a:latin typeface="Franklin Gothic Book" panose="020B0503020102020204" pitchFamily="34" charset="0"/>
                <a:ea typeface="+mn-ea"/>
                <a:cs typeface="+mn-cs"/>
              </a:defRPr>
            </a:pPr>
            <a:endParaRPr lang="en-US"/>
          </a:p>
        </c:txPr>
        <c:crossAx val="281934368"/>
        <c:crosses val="autoZero"/>
        <c:crossBetween val="between"/>
      </c:valAx>
      <c:catAx>
        <c:axId val="281934368"/>
        <c:scaling>
          <c:orientation val="minMax"/>
        </c:scaling>
        <c:delete val="0"/>
        <c:axPos val="l"/>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0" i="0" u="none" strike="noStrike" kern="1200" baseline="0">
                <a:solidFill>
                  <a:schemeClr val="bg1"/>
                </a:solidFill>
                <a:latin typeface="Franklin Gothic Book" panose="020B0503020102020204" pitchFamily="34" charset="0"/>
                <a:ea typeface="+mn-ea"/>
                <a:cs typeface="+mn-cs"/>
              </a:defRPr>
            </a:pPr>
            <a:endParaRPr lang="en-US"/>
          </a:p>
        </c:txPr>
        <c:crossAx val="281939856"/>
        <c:crosses val="autoZero"/>
        <c:auto val="1"/>
        <c:lblAlgn val="ctr"/>
        <c:lblOffset val="100"/>
        <c:noMultiLvlLbl val="0"/>
      </c:catAx>
      <c:spPr>
        <a:noFill/>
        <a:ln>
          <a:noFill/>
        </a:ln>
        <a:effectLst/>
      </c:spPr>
    </c:plotArea>
    <c:legend>
      <c:legendPos val="t"/>
      <c:overlay val="0"/>
      <c:spPr>
        <a:noFill/>
        <a:ln>
          <a:noFill/>
        </a:ln>
        <a:effectLst/>
      </c:spPr>
      <c:txPr>
        <a:bodyPr rot="0" spcFirstLastPara="1" vertOverflow="ellipsis" vert="horz" wrap="square" anchor="ctr" anchorCtr="1"/>
        <a:lstStyle/>
        <a:p>
          <a:pPr>
            <a:defRPr sz="1400" b="0" i="0" u="none" strike="noStrike" kern="1200" baseline="0">
              <a:solidFill>
                <a:sysClr val="windowText" lastClr="000000"/>
              </a:solidFill>
              <a:latin typeface="Franklin Gothic Book" panose="020B0503020102020204" pitchFamily="34" charset="0"/>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400">
          <a:solidFill>
            <a:sysClr val="windowText" lastClr="000000"/>
          </a:solidFill>
          <a:latin typeface="Franklin Gothic Book" panose="020B0503020102020204" pitchFamily="34" charset="0"/>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rot="0" spcFirstLastPara="1" vertOverflow="ellipsis" vert="horz" wrap="square" anchor="ctr" anchorCtr="1"/>
          <a:lstStyle/>
          <a:p>
            <a:pPr>
              <a:defRPr sz="1680" b="0" i="0" u="none" strike="noStrike" kern="1200" spc="0" baseline="0">
                <a:solidFill>
                  <a:sysClr val="windowText" lastClr="000000"/>
                </a:solidFill>
                <a:latin typeface="Franklin Gothic Book" panose="020B0503020102020204" pitchFamily="34" charset="0"/>
                <a:ea typeface="+mn-ea"/>
                <a:cs typeface="+mn-cs"/>
              </a:defRPr>
            </a:pPr>
            <a:r>
              <a:rPr lang="en-US"/>
              <a:t>Permanent vs. Seasonal</a:t>
            </a:r>
          </a:p>
        </c:rich>
      </c:tx>
      <c:overlay val="0"/>
      <c:spPr>
        <a:noFill/>
        <a:ln>
          <a:noFill/>
        </a:ln>
        <a:effectLst/>
      </c:spPr>
      <c:txPr>
        <a:bodyPr rot="0" spcFirstLastPara="1" vertOverflow="ellipsis" vert="horz" wrap="square" anchor="ctr" anchorCtr="1"/>
        <a:lstStyle/>
        <a:p>
          <a:pPr>
            <a:defRPr sz="1680" b="0" i="0" u="none" strike="noStrike" kern="1200" spc="0" baseline="0">
              <a:solidFill>
                <a:sysClr val="windowText" lastClr="000000"/>
              </a:solidFill>
              <a:latin typeface="Franklin Gothic Book" panose="020B0503020102020204" pitchFamily="34" charset="0"/>
              <a:ea typeface="+mn-ea"/>
              <a:cs typeface="+mn-cs"/>
            </a:defRPr>
          </a:pPr>
          <a:endParaRPr lang="en-US"/>
        </a:p>
      </c:txPr>
    </c:title>
    <c:autoTitleDeleted val="0"/>
    <c:plotArea>
      <c:layout/>
      <c:doughnutChart>
        <c:varyColors val="1"/>
        <c:ser>
          <c:idx val="0"/>
          <c:order val="0"/>
          <c:dPt>
            <c:idx val="0"/>
            <c:bubble3D val="0"/>
            <c:spPr>
              <a:solidFill>
                <a:schemeClr val="accent5">
                  <a:shade val="76000"/>
                </a:schemeClr>
              </a:solidFill>
              <a:ln w="19050">
                <a:solidFill>
                  <a:schemeClr val="lt1"/>
                </a:solidFill>
              </a:ln>
              <a:effectLst/>
            </c:spPr>
            <c:extLst>
              <c:ext xmlns:c16="http://schemas.microsoft.com/office/drawing/2014/chart" uri="{C3380CC4-5D6E-409C-BE32-E72D297353CC}">
                <c16:uniqueId val="{00000001-DBF7-43B6-B71E-0C9D69F33892}"/>
              </c:ext>
            </c:extLst>
          </c:dPt>
          <c:dPt>
            <c:idx val="1"/>
            <c:bubble3D val="0"/>
            <c:spPr>
              <a:solidFill>
                <a:schemeClr val="accent5">
                  <a:tint val="77000"/>
                </a:schemeClr>
              </a:solidFill>
              <a:ln w="19050">
                <a:solidFill>
                  <a:schemeClr val="lt1"/>
                </a:solidFill>
              </a:ln>
              <a:effectLst/>
            </c:spPr>
            <c:extLst>
              <c:ext xmlns:c16="http://schemas.microsoft.com/office/drawing/2014/chart" uri="{C3380CC4-5D6E-409C-BE32-E72D297353CC}">
                <c16:uniqueId val="{00000003-DBF7-43B6-B71E-0C9D69F33892}"/>
              </c:ext>
            </c:extLst>
          </c:dPt>
          <c:cat>
            <c:strRef>
              <c:f>'FR-2'!$Q$24:$Q$25</c:f>
              <c:strCache>
                <c:ptCount val="2"/>
                <c:pt idx="0">
                  <c:v>Permanent</c:v>
                </c:pt>
                <c:pt idx="1">
                  <c:v>Seasonal</c:v>
                </c:pt>
              </c:strCache>
            </c:strRef>
          </c:cat>
          <c:val>
            <c:numRef>
              <c:f>'FR-2'!$S$24:$S$25</c:f>
              <c:numCache>
                <c:formatCode>General</c:formatCode>
                <c:ptCount val="2"/>
                <c:pt idx="0">
                  <c:v>0</c:v>
                </c:pt>
                <c:pt idx="1">
                  <c:v>0</c:v>
                </c:pt>
              </c:numCache>
            </c:numRef>
          </c:val>
          <c:extLst>
            <c:ext xmlns:c16="http://schemas.microsoft.com/office/drawing/2014/chart" uri="{C3380CC4-5D6E-409C-BE32-E72D297353CC}">
              <c16:uniqueId val="{00000004-DBF7-43B6-B71E-0C9D69F33892}"/>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t"/>
      <c:overlay val="0"/>
      <c:spPr>
        <a:noFill/>
        <a:ln>
          <a:noFill/>
        </a:ln>
        <a:effectLst/>
      </c:spPr>
      <c:txPr>
        <a:bodyPr rot="0" spcFirstLastPara="1" vertOverflow="ellipsis" vert="horz" wrap="square" anchor="ctr" anchorCtr="1"/>
        <a:lstStyle/>
        <a:p>
          <a:pPr>
            <a:defRPr sz="1400" b="0" i="0" u="none" strike="noStrike" kern="1200" baseline="0">
              <a:solidFill>
                <a:sysClr val="windowText" lastClr="000000"/>
              </a:solidFill>
              <a:latin typeface="Franklin Gothic Book" panose="020B0503020102020204" pitchFamily="34" charset="0"/>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400">
          <a:solidFill>
            <a:sysClr val="windowText" lastClr="000000"/>
          </a:solidFill>
          <a:latin typeface="Franklin Gothic Book" panose="020B0503020102020204" pitchFamily="34" charset="0"/>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680" b="0" i="0" u="none" strike="noStrike" kern="1200" spc="0" baseline="0">
                <a:solidFill>
                  <a:sysClr val="windowText" lastClr="000000"/>
                </a:solidFill>
                <a:latin typeface="Franklin Gothic Book" panose="020B0503020102020204" pitchFamily="34" charset="0"/>
                <a:ea typeface="+mn-ea"/>
                <a:cs typeface="+mn-cs"/>
              </a:defRPr>
            </a:pPr>
            <a:r>
              <a:rPr lang="en-US"/>
              <a:t>Local vs. Migrant</a:t>
            </a:r>
          </a:p>
        </c:rich>
      </c:tx>
      <c:overlay val="0"/>
      <c:spPr>
        <a:noFill/>
        <a:ln>
          <a:noFill/>
        </a:ln>
        <a:effectLst/>
      </c:spPr>
      <c:txPr>
        <a:bodyPr rot="0" spcFirstLastPara="1" vertOverflow="ellipsis" vert="horz" wrap="square" anchor="ctr" anchorCtr="1"/>
        <a:lstStyle/>
        <a:p>
          <a:pPr>
            <a:defRPr sz="1680" b="0" i="0" u="none" strike="noStrike" kern="1200" spc="0" baseline="0">
              <a:solidFill>
                <a:sysClr val="windowText" lastClr="000000"/>
              </a:solidFill>
              <a:latin typeface="Franklin Gothic Book" panose="020B0503020102020204" pitchFamily="34" charset="0"/>
              <a:ea typeface="+mn-ea"/>
              <a:cs typeface="+mn-cs"/>
            </a:defRPr>
          </a:pPr>
          <a:endParaRPr lang="en-US"/>
        </a:p>
      </c:txPr>
    </c:title>
    <c:autoTitleDeleted val="0"/>
    <c:plotArea>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0F0C-4792-AC96-A7FBD21B7545}"/>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0F0C-4792-AC96-A7FBD21B7545}"/>
              </c:ext>
            </c:extLst>
          </c:dPt>
          <c:cat>
            <c:strRef>
              <c:f>'FR-2'!$U$24:$U$25</c:f>
              <c:strCache>
                <c:ptCount val="2"/>
                <c:pt idx="0">
                  <c:v>Local</c:v>
                </c:pt>
                <c:pt idx="1">
                  <c:v>Migrant</c:v>
                </c:pt>
              </c:strCache>
            </c:strRef>
          </c:cat>
          <c:val>
            <c:numRef>
              <c:f>'FR-2'!$W$24:$W$25</c:f>
              <c:numCache>
                <c:formatCode>General</c:formatCode>
                <c:ptCount val="2"/>
                <c:pt idx="0">
                  <c:v>0</c:v>
                </c:pt>
                <c:pt idx="1">
                  <c:v>0</c:v>
                </c:pt>
              </c:numCache>
            </c:numRef>
          </c:val>
          <c:extLst>
            <c:ext xmlns:c16="http://schemas.microsoft.com/office/drawing/2014/chart" uri="{C3380CC4-5D6E-409C-BE32-E72D297353CC}">
              <c16:uniqueId val="{00000004-0F0C-4792-AC96-A7FBD21B7545}"/>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t"/>
      <c:overlay val="0"/>
      <c:spPr>
        <a:noFill/>
        <a:ln>
          <a:noFill/>
        </a:ln>
        <a:effectLst/>
      </c:spPr>
      <c:txPr>
        <a:bodyPr rot="0" spcFirstLastPara="1" vertOverflow="ellipsis" vert="horz" wrap="square" anchor="ctr" anchorCtr="1"/>
        <a:lstStyle/>
        <a:p>
          <a:pPr>
            <a:defRPr sz="1400" b="0" i="0" u="none" strike="noStrike" kern="1200" baseline="0">
              <a:solidFill>
                <a:sysClr val="windowText" lastClr="000000"/>
              </a:solidFill>
              <a:latin typeface="Franklin Gothic Book" panose="020B0503020102020204" pitchFamily="34" charset="0"/>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400">
          <a:solidFill>
            <a:sysClr val="windowText" lastClr="000000"/>
          </a:solidFill>
          <a:latin typeface="Franklin Gothic Book" panose="020B050302010202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20">
  <a:schemeClr val="dk1"/>
  <cs:variation>
    <a:tint val="88500"/>
  </cs:variation>
  <cs:variation>
    <a:tint val="55000"/>
  </cs:variation>
  <cs:variation>
    <a:tint val="75000"/>
  </cs:variation>
  <cs:variation>
    <a:tint val="98500"/>
  </cs:variation>
  <cs:variation>
    <a:tint val="30000"/>
  </cs:variation>
  <cs:variation>
    <a:tint val="60000"/>
  </cs:variation>
  <cs:variation>
    <a:tint val="8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withinLinear" id="18">
  <a:schemeClr val="accent5"/>
</cs:colorStyle>
</file>

<file path=xl/charts/colors4.xml><?xml version="1.0" encoding="utf-8"?>
<cs:colorStyle xmlns:cs="http://schemas.microsoft.com/office/drawing/2012/chartStyle" xmlns:a="http://schemas.openxmlformats.org/drawingml/2006/main" meth="withinLinear" id="14">
  <a:schemeClr val="accent1"/>
</cs:colorStyle>
</file>

<file path=xl/charts/colors5.xml><?xml version="1.0" encoding="utf-8"?>
<cs:colorStyle xmlns:cs="http://schemas.microsoft.com/office/drawing/2012/chartStyle" xmlns:a="http://schemas.openxmlformats.org/drawingml/2006/main" meth="cycle" id="20">
  <a:schemeClr val="dk1"/>
  <cs:variation>
    <a:tint val="88500"/>
  </cs:variation>
  <cs:variation>
    <a:tint val="55000"/>
  </cs:variation>
  <cs:variation>
    <a:tint val="75000"/>
  </cs:variation>
  <cs:variation>
    <a:tint val="98500"/>
  </cs:variation>
  <cs:variation>
    <a:tint val="30000"/>
  </cs:variation>
  <cs:variation>
    <a:tint val="60000"/>
  </cs:variation>
  <cs:variation>
    <a:tint val="8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withinLinear" id="18">
  <a:schemeClr val="accent5"/>
</cs:colorStyle>
</file>

<file path=xl/charts/colors8.xml><?xml version="1.0" encoding="utf-8"?>
<cs:colorStyle xmlns:cs="http://schemas.microsoft.com/office/drawing/2012/chartStyle" xmlns:a="http://schemas.openxmlformats.org/drawingml/2006/main" meth="withinLinear" id="14">
  <a:schemeClr val="accent1"/>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8" Type="http://schemas.openxmlformats.org/officeDocument/2006/relationships/hyperlink" Target="#Principles!F113"/><Relationship Id="rId13" Type="http://schemas.openxmlformats.org/officeDocument/2006/relationships/hyperlink" Target="#Principles!F181"/><Relationship Id="rId3" Type="http://schemas.openxmlformats.org/officeDocument/2006/relationships/hyperlink" Target="#Principles!F37"/><Relationship Id="rId7" Type="http://schemas.openxmlformats.org/officeDocument/2006/relationships/hyperlink" Target="#Principles!F91"/><Relationship Id="rId12" Type="http://schemas.openxmlformats.org/officeDocument/2006/relationships/hyperlink" Target="#Principles!F167"/><Relationship Id="rId2" Type="http://schemas.openxmlformats.org/officeDocument/2006/relationships/hyperlink" Target="#Principles!F16"/><Relationship Id="rId1" Type="http://schemas.openxmlformats.org/officeDocument/2006/relationships/hyperlink" Target="#Principles!F7"/><Relationship Id="rId6" Type="http://schemas.openxmlformats.org/officeDocument/2006/relationships/hyperlink" Target="#Principles!F77"/><Relationship Id="rId11" Type="http://schemas.openxmlformats.org/officeDocument/2006/relationships/hyperlink" Target="#Principles!F158"/><Relationship Id="rId5" Type="http://schemas.openxmlformats.org/officeDocument/2006/relationships/hyperlink" Target="#Principles!F67"/><Relationship Id="rId10" Type="http://schemas.openxmlformats.org/officeDocument/2006/relationships/hyperlink" Target="#Principles!F140"/><Relationship Id="rId4" Type="http://schemas.openxmlformats.org/officeDocument/2006/relationships/hyperlink" Target="#Principles!F58"/><Relationship Id="rId9" Type="http://schemas.openxmlformats.org/officeDocument/2006/relationships/hyperlink" Target="#Principles!F125"/><Relationship Id="rId14" Type="http://schemas.openxmlformats.org/officeDocument/2006/relationships/hyperlink" Target="#Principles!F194"/></Relationships>
</file>

<file path=xl/drawings/_rels/drawing4.xml.rels><?xml version="1.0" encoding="UTF-8" standalone="yes"?>
<Relationships xmlns="http://schemas.openxmlformats.org/package/2006/relationships"><Relationship Id="rId8" Type="http://schemas.openxmlformats.org/officeDocument/2006/relationships/hyperlink" Target="#'Principle 1'!F78"/><Relationship Id="rId13" Type="http://schemas.openxmlformats.org/officeDocument/2006/relationships/hyperlink" Target="#'Principle 1'!F159"/><Relationship Id="rId3" Type="http://schemas.openxmlformats.org/officeDocument/2006/relationships/hyperlink" Target="#'Principle 1'!F8"/><Relationship Id="rId7" Type="http://schemas.openxmlformats.org/officeDocument/2006/relationships/hyperlink" Target="#'Principle 1'!F68"/><Relationship Id="rId12" Type="http://schemas.openxmlformats.org/officeDocument/2006/relationships/hyperlink" Target="#'Principle 1'!F141"/><Relationship Id="rId17" Type="http://schemas.openxmlformats.org/officeDocument/2006/relationships/image" Target="../media/image2.png"/><Relationship Id="rId2" Type="http://schemas.openxmlformats.org/officeDocument/2006/relationships/hyperlink" Target="#'Principles 3'!A1"/><Relationship Id="rId16" Type="http://schemas.openxmlformats.org/officeDocument/2006/relationships/hyperlink" Target="#'Principle 1'!F195"/><Relationship Id="rId1" Type="http://schemas.openxmlformats.org/officeDocument/2006/relationships/hyperlink" Target="#'Principles 2'!A1"/><Relationship Id="rId6" Type="http://schemas.openxmlformats.org/officeDocument/2006/relationships/hyperlink" Target="#'Principle 1'!F59"/><Relationship Id="rId11" Type="http://schemas.openxmlformats.org/officeDocument/2006/relationships/hyperlink" Target="#'Principle 1'!F126"/><Relationship Id="rId5" Type="http://schemas.openxmlformats.org/officeDocument/2006/relationships/hyperlink" Target="#'Principle 1'!F38"/><Relationship Id="rId15" Type="http://schemas.openxmlformats.org/officeDocument/2006/relationships/hyperlink" Target="#'Principle 1'!F182"/><Relationship Id="rId10" Type="http://schemas.openxmlformats.org/officeDocument/2006/relationships/hyperlink" Target="#'Principle 1'!F114"/><Relationship Id="rId4" Type="http://schemas.openxmlformats.org/officeDocument/2006/relationships/hyperlink" Target="#'Principle 1'!F17"/><Relationship Id="rId9" Type="http://schemas.openxmlformats.org/officeDocument/2006/relationships/hyperlink" Target="#'Principle 1'!F92"/><Relationship Id="rId14" Type="http://schemas.openxmlformats.org/officeDocument/2006/relationships/hyperlink" Target="#'Principle 1'!F168"/></Relationships>
</file>

<file path=xl/drawings/_rels/drawing5.xml.rels><?xml version="1.0" encoding="UTF-8" standalone="yes"?>
<Relationships xmlns="http://schemas.openxmlformats.org/package/2006/relationships"><Relationship Id="rId8" Type="http://schemas.openxmlformats.org/officeDocument/2006/relationships/hyperlink" Target="#'Principle 2'!F60"/><Relationship Id="rId3" Type="http://schemas.openxmlformats.org/officeDocument/2006/relationships/hyperlink" Target="#'Principle 2'!F8"/><Relationship Id="rId7" Type="http://schemas.openxmlformats.org/officeDocument/2006/relationships/hyperlink" Target="#'Principle 2'!F54"/><Relationship Id="rId2" Type="http://schemas.openxmlformats.org/officeDocument/2006/relationships/hyperlink" Target="#'Principles 3'!A1"/><Relationship Id="rId1" Type="http://schemas.openxmlformats.org/officeDocument/2006/relationships/hyperlink" Target="#'Principles 1'!A1"/><Relationship Id="rId6" Type="http://schemas.openxmlformats.org/officeDocument/2006/relationships/hyperlink" Target="#'Principle 2'!F44"/><Relationship Id="rId5" Type="http://schemas.openxmlformats.org/officeDocument/2006/relationships/hyperlink" Target="#'Principle 2'!F34"/><Relationship Id="rId4" Type="http://schemas.openxmlformats.org/officeDocument/2006/relationships/hyperlink" Target="#'Principle 2'!F21"/><Relationship Id="rId9" Type="http://schemas.openxmlformats.org/officeDocument/2006/relationships/image" Target="../media/image2.png"/></Relationships>
</file>

<file path=xl/drawings/_rels/drawing6.xml.rels><?xml version="1.0" encoding="UTF-8" standalone="yes"?>
<Relationships xmlns="http://schemas.openxmlformats.org/package/2006/relationships"><Relationship Id="rId8" Type="http://schemas.openxmlformats.org/officeDocument/2006/relationships/hyperlink" Target="#'Principle 3'!F49"/><Relationship Id="rId3" Type="http://schemas.openxmlformats.org/officeDocument/2006/relationships/hyperlink" Target="#'Principle 3'!F8"/><Relationship Id="rId7" Type="http://schemas.openxmlformats.org/officeDocument/2006/relationships/hyperlink" Target="#'Principle 3'!F37"/><Relationship Id="rId2" Type="http://schemas.openxmlformats.org/officeDocument/2006/relationships/hyperlink" Target="#'Principles 2'!A1"/><Relationship Id="rId1" Type="http://schemas.openxmlformats.org/officeDocument/2006/relationships/hyperlink" Target="#'Principles 1'!A1"/><Relationship Id="rId6" Type="http://schemas.openxmlformats.org/officeDocument/2006/relationships/hyperlink" Target="#'Principle 3'!F29"/><Relationship Id="rId5" Type="http://schemas.openxmlformats.org/officeDocument/2006/relationships/hyperlink" Target="#'Principle 3'!F21"/><Relationship Id="rId10" Type="http://schemas.openxmlformats.org/officeDocument/2006/relationships/image" Target="../media/image2.png"/><Relationship Id="rId4" Type="http://schemas.openxmlformats.org/officeDocument/2006/relationships/hyperlink" Target="#'Principle 3'!F13"/><Relationship Id="rId9" Type="http://schemas.openxmlformats.org/officeDocument/2006/relationships/hyperlink" Target="#'Principle 3'!F59"/></Relationships>
</file>

<file path=xl/drawings/_rels/drawing7.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5.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4.png"/><Relationship Id="rId5" Type="http://schemas.openxmlformats.org/officeDocument/2006/relationships/image" Target="../media/image3.png"/><Relationship Id="rId4"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chart" Target="../charts/chart8.xml"/></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xdr:col>
      <xdr:colOff>338196</xdr:colOff>
      <xdr:row>63</xdr:row>
      <xdr:rowOff>147864</xdr:rowOff>
    </xdr:from>
    <xdr:to>
      <xdr:col>2</xdr:col>
      <xdr:colOff>690282</xdr:colOff>
      <xdr:row>67</xdr:row>
      <xdr:rowOff>126621</xdr:rowOff>
    </xdr:to>
    <xdr:pic>
      <xdr:nvPicPr>
        <xdr:cNvPr id="2" name="Picture 1">
          <a:extLst>
            <a:ext uri="{FF2B5EF4-FFF2-40B4-BE49-F238E27FC236}">
              <a16:creationId xmlns:a16="http://schemas.microsoft.com/office/drawing/2014/main" id="{CB40613C-42F2-48AE-B676-E2495A641F02}"/>
            </a:ext>
          </a:extLst>
        </xdr:cNvPr>
        <xdr:cNvPicPr>
          <a:picLocks noChangeAspect="1"/>
        </xdr:cNvPicPr>
      </xdr:nvPicPr>
      <xdr:blipFill>
        <a:blip xmlns:r="http://schemas.openxmlformats.org/officeDocument/2006/relationships" r:embed="rId1"/>
        <a:stretch>
          <a:fillRect/>
        </a:stretch>
      </xdr:blipFill>
      <xdr:spPr>
        <a:xfrm>
          <a:off x="571278" y="15594052"/>
          <a:ext cx="737569" cy="695933"/>
        </a:xfrm>
        <a:prstGeom prst="rect">
          <a:avLst/>
        </a:prstGeom>
      </xdr:spPr>
    </xdr:pic>
    <xdr:clientData/>
  </xdr:twoCellAnchor>
  <xdr:twoCellAnchor editAs="oneCell">
    <xdr:from>
      <xdr:col>1</xdr:col>
      <xdr:colOff>17930</xdr:colOff>
      <xdr:row>1</xdr:row>
      <xdr:rowOff>141195</xdr:rowOff>
    </xdr:from>
    <xdr:to>
      <xdr:col>3</xdr:col>
      <xdr:colOff>396466</xdr:colOff>
      <xdr:row>1</xdr:row>
      <xdr:rowOff>724861</xdr:rowOff>
    </xdr:to>
    <xdr:pic>
      <xdr:nvPicPr>
        <xdr:cNvPr id="3" name="Picture 2">
          <a:extLst>
            <a:ext uri="{FF2B5EF4-FFF2-40B4-BE49-F238E27FC236}">
              <a16:creationId xmlns:a16="http://schemas.microsoft.com/office/drawing/2014/main" id="{B80BB372-9D31-41BA-AEA8-6A0B9287C4FF}"/>
            </a:ext>
          </a:extLst>
        </xdr:cNvPr>
        <xdr:cNvPicPr>
          <a:picLocks noChangeAspect="1"/>
        </xdr:cNvPicPr>
      </xdr:nvPicPr>
      <xdr:blipFill>
        <a:blip xmlns:r="http://schemas.openxmlformats.org/officeDocument/2006/relationships" r:embed="rId2"/>
        <a:stretch>
          <a:fillRect/>
        </a:stretch>
      </xdr:blipFill>
      <xdr:spPr>
        <a:xfrm>
          <a:off x="251012" y="320489"/>
          <a:ext cx="1588772" cy="583666"/>
        </a:xfrm>
        <a:prstGeom prst="rect">
          <a:avLst/>
        </a:prstGeom>
      </xdr:spPr>
    </xdr:pic>
    <xdr:clientData/>
  </xdr:twoCellAnchor>
  <xdr:twoCellAnchor>
    <xdr:from>
      <xdr:col>3</xdr:col>
      <xdr:colOff>26893</xdr:colOff>
      <xdr:row>64</xdr:row>
      <xdr:rowOff>2</xdr:rowOff>
    </xdr:from>
    <xdr:to>
      <xdr:col>7</xdr:col>
      <xdr:colOff>681317</xdr:colOff>
      <xdr:row>67</xdr:row>
      <xdr:rowOff>89647</xdr:rowOff>
    </xdr:to>
    <xdr:sp macro="" textlink="">
      <xdr:nvSpPr>
        <xdr:cNvPr id="4" name="TextBox 3">
          <a:extLst>
            <a:ext uri="{FF2B5EF4-FFF2-40B4-BE49-F238E27FC236}">
              <a16:creationId xmlns:a16="http://schemas.microsoft.com/office/drawing/2014/main" id="{BC811091-E754-EA8C-ACE8-AF2AF1766333}"/>
            </a:ext>
          </a:extLst>
        </xdr:cNvPr>
        <xdr:cNvSpPr txBox="1"/>
      </xdr:nvSpPr>
      <xdr:spPr>
        <a:xfrm>
          <a:off x="1470211" y="15625484"/>
          <a:ext cx="3774141" cy="62752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tool was developed by LRQA as part of the Consortium on Social Risks in Seafood. If</a:t>
          </a:r>
          <a:r>
            <a:rPr lang="en-US" sz="1100" baseline="0"/>
            <a:t> you have any technical issues with the tool, please reach out to SRAsupport@elevatelimited.com.</a:t>
          </a: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308608</xdr:colOff>
      <xdr:row>0</xdr:row>
      <xdr:rowOff>236220</xdr:rowOff>
    </xdr:from>
    <xdr:to>
      <xdr:col>7</xdr:col>
      <xdr:colOff>441960</xdr:colOff>
      <xdr:row>4</xdr:row>
      <xdr:rowOff>30263</xdr:rowOff>
    </xdr:to>
    <xdr:pic>
      <xdr:nvPicPr>
        <xdr:cNvPr id="14" name="Picture 13">
          <a:extLst>
            <a:ext uri="{FF2B5EF4-FFF2-40B4-BE49-F238E27FC236}">
              <a16:creationId xmlns:a16="http://schemas.microsoft.com/office/drawing/2014/main" id="{C4258D11-7315-96E3-153D-5CB793D1E783}"/>
            </a:ext>
          </a:extLst>
        </xdr:cNvPr>
        <xdr:cNvPicPr>
          <a:picLocks noChangeAspect="1"/>
        </xdr:cNvPicPr>
      </xdr:nvPicPr>
      <xdr:blipFill>
        <a:blip xmlns:r="http://schemas.openxmlformats.org/officeDocument/2006/relationships" r:embed="rId1"/>
        <a:stretch>
          <a:fillRect/>
        </a:stretch>
      </xdr:blipFill>
      <xdr:spPr>
        <a:xfrm>
          <a:off x="7357108" y="236220"/>
          <a:ext cx="1588772" cy="57890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9</xdr:col>
      <xdr:colOff>175191</xdr:colOff>
      <xdr:row>1</xdr:row>
      <xdr:rowOff>125015</xdr:rowOff>
    </xdr:from>
    <xdr:to>
      <xdr:col>9</xdr:col>
      <xdr:colOff>1089591</xdr:colOff>
      <xdr:row>3</xdr:row>
      <xdr:rowOff>9355</xdr:rowOff>
    </xdr:to>
    <xdr:sp macro="" textlink="">
      <xdr:nvSpPr>
        <xdr:cNvPr id="2" name="Rectangle: Rounded Corners 1">
          <a:extLst>
            <a:ext uri="{FF2B5EF4-FFF2-40B4-BE49-F238E27FC236}">
              <a16:creationId xmlns:a16="http://schemas.microsoft.com/office/drawing/2014/main" id="{C2299B5D-8D0D-6E48-0B00-C6B55E6D8CE8}"/>
            </a:ext>
          </a:extLst>
        </xdr:cNvPr>
        <xdr:cNvSpPr/>
      </xdr:nvSpPr>
      <xdr:spPr>
        <a:xfrm>
          <a:off x="2264739" y="315515"/>
          <a:ext cx="914400" cy="265340"/>
        </a:xfrm>
        <a:prstGeom prst="roundRect">
          <a:avLst/>
        </a:prstGeom>
        <a:solidFill>
          <a:srgbClr val="1A5EAB"/>
        </a:solidFill>
        <a:ln>
          <a:solidFill>
            <a:srgbClr val="1A5EAB"/>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en-US" sz="1050">
              <a:latin typeface="Franklin Gothic Book" panose="020B0503020102020204" pitchFamily="34" charset="0"/>
            </a:rPr>
            <a:t>P</a:t>
          </a:r>
          <a:r>
            <a:rPr lang="en-US" altLang="zh-CN" sz="1050">
              <a:latin typeface="Franklin Gothic Book" panose="020B0503020102020204" pitchFamily="34" charset="0"/>
            </a:rPr>
            <a:t>rinciple 1</a:t>
          </a:r>
          <a:endParaRPr lang="en-US" sz="1050">
            <a:latin typeface="Franklin Gothic Book" panose="020B0503020102020204" pitchFamily="34" charset="0"/>
          </a:endParaRPr>
        </a:p>
      </xdr:txBody>
    </xdr:sp>
    <xdr:clientData/>
  </xdr:twoCellAnchor>
  <xdr:twoCellAnchor editAs="absolute">
    <xdr:from>
      <xdr:col>9</xdr:col>
      <xdr:colOff>1261636</xdr:colOff>
      <xdr:row>1</xdr:row>
      <xdr:rowOff>125015</xdr:rowOff>
    </xdr:from>
    <xdr:to>
      <xdr:col>9</xdr:col>
      <xdr:colOff>2176036</xdr:colOff>
      <xdr:row>3</xdr:row>
      <xdr:rowOff>9355</xdr:rowOff>
    </xdr:to>
    <xdr:sp macro="" textlink="">
      <xdr:nvSpPr>
        <xdr:cNvPr id="3" name="Rectangle: Rounded Corners 2">
          <a:extLst>
            <a:ext uri="{FF2B5EF4-FFF2-40B4-BE49-F238E27FC236}">
              <a16:creationId xmlns:a16="http://schemas.microsoft.com/office/drawing/2014/main" id="{5CE44696-5C56-A64C-2ADF-7A2226E4ED37}"/>
            </a:ext>
          </a:extLst>
        </xdr:cNvPr>
        <xdr:cNvSpPr/>
      </xdr:nvSpPr>
      <xdr:spPr>
        <a:xfrm>
          <a:off x="3351184" y="315515"/>
          <a:ext cx="914400" cy="265340"/>
        </a:xfrm>
        <a:prstGeom prst="roundRect">
          <a:avLst/>
        </a:prstGeom>
        <a:solidFill>
          <a:srgbClr val="1A5EAB"/>
        </a:solidFill>
        <a:ln>
          <a:solidFill>
            <a:srgbClr val="1A5EAB"/>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en-US" sz="1050">
              <a:latin typeface="Franklin Gothic Book" panose="020B0503020102020204" pitchFamily="34" charset="0"/>
            </a:rPr>
            <a:t>P</a:t>
          </a:r>
          <a:r>
            <a:rPr lang="en-US" altLang="zh-CN" sz="1050">
              <a:latin typeface="Franklin Gothic Book" panose="020B0503020102020204" pitchFamily="34" charset="0"/>
            </a:rPr>
            <a:t>rinciple 2</a:t>
          </a:r>
          <a:endParaRPr lang="en-US" sz="1050">
            <a:latin typeface="Franklin Gothic Book" panose="020B0503020102020204" pitchFamily="34" charset="0"/>
          </a:endParaRPr>
        </a:p>
      </xdr:txBody>
    </xdr:sp>
    <xdr:clientData/>
  </xdr:twoCellAnchor>
  <xdr:twoCellAnchor editAs="absolute">
    <xdr:from>
      <xdr:col>9</xdr:col>
      <xdr:colOff>2348082</xdr:colOff>
      <xdr:row>1</xdr:row>
      <xdr:rowOff>125015</xdr:rowOff>
    </xdr:from>
    <xdr:to>
      <xdr:col>9</xdr:col>
      <xdr:colOff>3262482</xdr:colOff>
      <xdr:row>3</xdr:row>
      <xdr:rowOff>9355</xdr:rowOff>
    </xdr:to>
    <xdr:sp macro="" textlink="">
      <xdr:nvSpPr>
        <xdr:cNvPr id="4" name="Rectangle: Rounded Corners 3">
          <a:extLst>
            <a:ext uri="{FF2B5EF4-FFF2-40B4-BE49-F238E27FC236}">
              <a16:creationId xmlns:a16="http://schemas.microsoft.com/office/drawing/2014/main" id="{60075A85-82D0-F56A-FDD2-EC179E29FF98}"/>
            </a:ext>
          </a:extLst>
        </xdr:cNvPr>
        <xdr:cNvSpPr/>
      </xdr:nvSpPr>
      <xdr:spPr>
        <a:xfrm>
          <a:off x="4437630" y="315515"/>
          <a:ext cx="914400" cy="265340"/>
        </a:xfrm>
        <a:prstGeom prst="roundRect">
          <a:avLst/>
        </a:prstGeom>
        <a:solidFill>
          <a:srgbClr val="1A5EAB"/>
        </a:solidFill>
        <a:ln>
          <a:solidFill>
            <a:srgbClr val="1A5EAB"/>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en-US" sz="1050">
              <a:latin typeface="Franklin Gothic Book" panose="020B0503020102020204" pitchFamily="34" charset="0"/>
            </a:rPr>
            <a:t>P</a:t>
          </a:r>
          <a:r>
            <a:rPr lang="en-US" altLang="zh-CN" sz="1050">
              <a:latin typeface="Franklin Gothic Book" panose="020B0503020102020204" pitchFamily="34" charset="0"/>
            </a:rPr>
            <a:t>rinciple 3</a:t>
          </a:r>
          <a:endParaRPr lang="en-US" sz="1050">
            <a:latin typeface="Franklin Gothic Book" panose="020B0503020102020204" pitchFamily="34" charset="0"/>
          </a:endParaRPr>
        </a:p>
      </xdr:txBody>
    </xdr:sp>
    <xdr:clientData/>
  </xdr:twoCellAnchor>
  <xdr:twoCellAnchor editAs="absolute">
    <xdr:from>
      <xdr:col>13</xdr:col>
      <xdr:colOff>1136199</xdr:colOff>
      <xdr:row>0</xdr:row>
      <xdr:rowOff>13607</xdr:rowOff>
    </xdr:from>
    <xdr:to>
      <xdr:col>16</xdr:col>
      <xdr:colOff>44225</xdr:colOff>
      <xdr:row>0</xdr:row>
      <xdr:rowOff>161245</xdr:rowOff>
    </xdr:to>
    <xdr:sp macro="" textlink="">
      <xdr:nvSpPr>
        <xdr:cNvPr id="5" name="Rectangle: Rounded Corners 4">
          <a:hlinkClick xmlns:r="http://schemas.openxmlformats.org/officeDocument/2006/relationships" r:id="rId1"/>
          <a:extLst>
            <a:ext uri="{FF2B5EF4-FFF2-40B4-BE49-F238E27FC236}">
              <a16:creationId xmlns:a16="http://schemas.microsoft.com/office/drawing/2014/main" id="{B4EB6D75-F7F0-4E80-8A41-C50D7166BAE6}"/>
            </a:ext>
          </a:extLst>
        </xdr:cNvPr>
        <xdr:cNvSpPr/>
      </xdr:nvSpPr>
      <xdr:spPr>
        <a:xfrm>
          <a:off x="16212913" y="13607"/>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1.1.1: Abuse and harassment</a:t>
          </a:r>
        </a:p>
      </xdr:txBody>
    </xdr:sp>
    <xdr:clientData/>
  </xdr:twoCellAnchor>
  <xdr:twoCellAnchor editAs="absolute">
    <xdr:from>
      <xdr:col>13</xdr:col>
      <xdr:colOff>1136199</xdr:colOff>
      <xdr:row>0</xdr:row>
      <xdr:rowOff>181393</xdr:rowOff>
    </xdr:from>
    <xdr:to>
      <xdr:col>16</xdr:col>
      <xdr:colOff>44225</xdr:colOff>
      <xdr:row>1</xdr:row>
      <xdr:rowOff>16067</xdr:rowOff>
    </xdr:to>
    <xdr:sp macro="" textlink="">
      <xdr:nvSpPr>
        <xdr:cNvPr id="6" name="Rectangle: Rounded Corners 5">
          <a:hlinkClick xmlns:r="http://schemas.openxmlformats.org/officeDocument/2006/relationships" r:id="rId2"/>
          <a:extLst>
            <a:ext uri="{FF2B5EF4-FFF2-40B4-BE49-F238E27FC236}">
              <a16:creationId xmlns:a16="http://schemas.microsoft.com/office/drawing/2014/main" id="{44ADC51D-5969-4F10-ADF6-21E8778BF080}"/>
            </a:ext>
          </a:extLst>
        </xdr:cNvPr>
        <xdr:cNvSpPr/>
      </xdr:nvSpPr>
      <xdr:spPr>
        <a:xfrm>
          <a:off x="16212913" y="181393"/>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1.1.2: Forced labor</a:t>
          </a:r>
        </a:p>
      </xdr:txBody>
    </xdr:sp>
    <xdr:clientData/>
  </xdr:twoCellAnchor>
  <xdr:twoCellAnchor editAs="absolute">
    <xdr:from>
      <xdr:col>13</xdr:col>
      <xdr:colOff>1136199</xdr:colOff>
      <xdr:row>1</xdr:row>
      <xdr:rowOff>36215</xdr:rowOff>
    </xdr:from>
    <xdr:to>
      <xdr:col>16</xdr:col>
      <xdr:colOff>44225</xdr:colOff>
      <xdr:row>1</xdr:row>
      <xdr:rowOff>183853</xdr:rowOff>
    </xdr:to>
    <xdr:sp macro="" textlink="">
      <xdr:nvSpPr>
        <xdr:cNvPr id="7" name="Rectangle: Rounded Corners 6">
          <a:hlinkClick xmlns:r="http://schemas.openxmlformats.org/officeDocument/2006/relationships" r:id="rId3"/>
          <a:extLst>
            <a:ext uri="{FF2B5EF4-FFF2-40B4-BE49-F238E27FC236}">
              <a16:creationId xmlns:a16="http://schemas.microsoft.com/office/drawing/2014/main" id="{967B3B10-92DC-4364-AC21-E8703989080A}"/>
            </a:ext>
          </a:extLst>
        </xdr:cNvPr>
        <xdr:cNvSpPr/>
      </xdr:nvSpPr>
      <xdr:spPr>
        <a:xfrm>
          <a:off x="16212913" y="349179"/>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1.1.3: Human trafficking and fair recruitment in the workplace</a:t>
          </a:r>
        </a:p>
      </xdr:txBody>
    </xdr:sp>
    <xdr:clientData/>
  </xdr:twoCellAnchor>
  <xdr:twoCellAnchor editAs="absolute">
    <xdr:from>
      <xdr:col>13</xdr:col>
      <xdr:colOff>1136199</xdr:colOff>
      <xdr:row>1</xdr:row>
      <xdr:rowOff>204001</xdr:rowOff>
    </xdr:from>
    <xdr:to>
      <xdr:col>16</xdr:col>
      <xdr:colOff>44225</xdr:colOff>
      <xdr:row>2</xdr:row>
      <xdr:rowOff>38674</xdr:rowOff>
    </xdr:to>
    <xdr:sp macro="" textlink="">
      <xdr:nvSpPr>
        <xdr:cNvPr id="8" name="Rectangle: Rounded Corners 7">
          <a:hlinkClick xmlns:r="http://schemas.openxmlformats.org/officeDocument/2006/relationships" r:id="rId4"/>
          <a:extLst>
            <a:ext uri="{FF2B5EF4-FFF2-40B4-BE49-F238E27FC236}">
              <a16:creationId xmlns:a16="http://schemas.microsoft.com/office/drawing/2014/main" id="{125ECAC4-50CE-4351-A35F-C3E06B21F7A8}"/>
            </a:ext>
          </a:extLst>
        </xdr:cNvPr>
        <xdr:cNvSpPr/>
      </xdr:nvSpPr>
      <xdr:spPr>
        <a:xfrm>
          <a:off x="16212913" y="516965"/>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1.1.4: Debt bondage in small-scale fisheries and smallholder farms</a:t>
          </a:r>
        </a:p>
      </xdr:txBody>
    </xdr:sp>
    <xdr:clientData/>
  </xdr:twoCellAnchor>
  <xdr:twoCellAnchor editAs="absolute">
    <xdr:from>
      <xdr:col>13</xdr:col>
      <xdr:colOff>1136199</xdr:colOff>
      <xdr:row>2</xdr:row>
      <xdr:rowOff>58822</xdr:rowOff>
    </xdr:from>
    <xdr:to>
      <xdr:col>16</xdr:col>
      <xdr:colOff>44225</xdr:colOff>
      <xdr:row>2</xdr:row>
      <xdr:rowOff>206460</xdr:rowOff>
    </xdr:to>
    <xdr:sp macro="" textlink="">
      <xdr:nvSpPr>
        <xdr:cNvPr id="9" name="Rectangle: Rounded Corners 8">
          <a:hlinkClick xmlns:r="http://schemas.openxmlformats.org/officeDocument/2006/relationships" r:id="rId5"/>
          <a:extLst>
            <a:ext uri="{FF2B5EF4-FFF2-40B4-BE49-F238E27FC236}">
              <a16:creationId xmlns:a16="http://schemas.microsoft.com/office/drawing/2014/main" id="{D7407A72-136D-4049-9D78-A2D15F40AB08}"/>
            </a:ext>
          </a:extLst>
        </xdr:cNvPr>
        <xdr:cNvSpPr/>
      </xdr:nvSpPr>
      <xdr:spPr>
        <a:xfrm>
          <a:off x="16212913" y="684751"/>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1.1.5: Child labor</a:t>
          </a:r>
        </a:p>
      </xdr:txBody>
    </xdr:sp>
    <xdr:clientData/>
  </xdr:twoCellAnchor>
  <xdr:twoCellAnchor editAs="absolute">
    <xdr:from>
      <xdr:col>13</xdr:col>
      <xdr:colOff>1136199</xdr:colOff>
      <xdr:row>2</xdr:row>
      <xdr:rowOff>226608</xdr:rowOff>
    </xdr:from>
    <xdr:to>
      <xdr:col>16</xdr:col>
      <xdr:colOff>44225</xdr:colOff>
      <xdr:row>3</xdr:row>
      <xdr:rowOff>61282</xdr:rowOff>
    </xdr:to>
    <xdr:sp macro="" textlink="">
      <xdr:nvSpPr>
        <xdr:cNvPr id="10" name="Rectangle: Rounded Corners 9">
          <a:hlinkClick xmlns:r="http://schemas.openxmlformats.org/officeDocument/2006/relationships" r:id="rId6"/>
          <a:extLst>
            <a:ext uri="{FF2B5EF4-FFF2-40B4-BE49-F238E27FC236}">
              <a16:creationId xmlns:a16="http://schemas.microsoft.com/office/drawing/2014/main" id="{246E97F4-1D08-4D44-BB10-F36AF5D2AD8C}"/>
            </a:ext>
          </a:extLst>
        </xdr:cNvPr>
        <xdr:cNvSpPr/>
      </xdr:nvSpPr>
      <xdr:spPr>
        <a:xfrm>
          <a:off x="16212913" y="852537"/>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1.1.6: Freedom of association and collective bargaining</a:t>
          </a:r>
        </a:p>
      </xdr:txBody>
    </xdr:sp>
    <xdr:clientData/>
  </xdr:twoCellAnchor>
  <xdr:twoCellAnchor editAs="absolute">
    <xdr:from>
      <xdr:col>13</xdr:col>
      <xdr:colOff>1136199</xdr:colOff>
      <xdr:row>3</xdr:row>
      <xdr:rowOff>81430</xdr:rowOff>
    </xdr:from>
    <xdr:to>
      <xdr:col>16</xdr:col>
      <xdr:colOff>44225</xdr:colOff>
      <xdr:row>3</xdr:row>
      <xdr:rowOff>229068</xdr:rowOff>
    </xdr:to>
    <xdr:sp macro="" textlink="">
      <xdr:nvSpPr>
        <xdr:cNvPr id="11" name="Rectangle: Rounded Corners 10">
          <a:hlinkClick xmlns:r="http://schemas.openxmlformats.org/officeDocument/2006/relationships" r:id="rId7"/>
          <a:extLst>
            <a:ext uri="{FF2B5EF4-FFF2-40B4-BE49-F238E27FC236}">
              <a16:creationId xmlns:a16="http://schemas.microsoft.com/office/drawing/2014/main" id="{8BCB0097-7882-460E-B5C4-9A14A824D844}"/>
            </a:ext>
          </a:extLst>
        </xdr:cNvPr>
        <xdr:cNvSpPr/>
      </xdr:nvSpPr>
      <xdr:spPr>
        <a:xfrm>
          <a:off x="16212913" y="1020323"/>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1.1.7: Earnings and benefits</a:t>
          </a:r>
        </a:p>
      </xdr:txBody>
    </xdr:sp>
    <xdr:clientData/>
  </xdr:twoCellAnchor>
  <xdr:twoCellAnchor editAs="absolute">
    <xdr:from>
      <xdr:col>16</xdr:col>
      <xdr:colOff>129269</xdr:colOff>
      <xdr:row>0</xdr:row>
      <xdr:rowOff>13607</xdr:rowOff>
    </xdr:from>
    <xdr:to>
      <xdr:col>17</xdr:col>
      <xdr:colOff>1636262</xdr:colOff>
      <xdr:row>0</xdr:row>
      <xdr:rowOff>161245</xdr:rowOff>
    </xdr:to>
    <xdr:sp macro="" textlink="">
      <xdr:nvSpPr>
        <xdr:cNvPr id="12" name="Rectangle: Rounded Corners 11">
          <a:hlinkClick xmlns:r="http://schemas.openxmlformats.org/officeDocument/2006/relationships" r:id="rId8"/>
          <a:extLst>
            <a:ext uri="{FF2B5EF4-FFF2-40B4-BE49-F238E27FC236}">
              <a16:creationId xmlns:a16="http://schemas.microsoft.com/office/drawing/2014/main" id="{42312EA7-8864-471C-95D6-47AF3DD0741C}"/>
            </a:ext>
          </a:extLst>
        </xdr:cNvPr>
        <xdr:cNvSpPr/>
      </xdr:nvSpPr>
      <xdr:spPr>
        <a:xfrm>
          <a:off x="19226895" y="13607"/>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1.1.8: Adequate rest</a:t>
          </a:r>
        </a:p>
      </xdr:txBody>
    </xdr:sp>
    <xdr:clientData/>
  </xdr:twoCellAnchor>
  <xdr:twoCellAnchor editAs="absolute">
    <xdr:from>
      <xdr:col>16</xdr:col>
      <xdr:colOff>129269</xdr:colOff>
      <xdr:row>0</xdr:row>
      <xdr:rowOff>181393</xdr:rowOff>
    </xdr:from>
    <xdr:to>
      <xdr:col>17</xdr:col>
      <xdr:colOff>1636262</xdr:colOff>
      <xdr:row>1</xdr:row>
      <xdr:rowOff>16067</xdr:rowOff>
    </xdr:to>
    <xdr:sp macro="" textlink="">
      <xdr:nvSpPr>
        <xdr:cNvPr id="13" name="Rectangle: Rounded Corners 12">
          <a:hlinkClick xmlns:r="http://schemas.openxmlformats.org/officeDocument/2006/relationships" r:id="rId9"/>
          <a:extLst>
            <a:ext uri="{FF2B5EF4-FFF2-40B4-BE49-F238E27FC236}">
              <a16:creationId xmlns:a16="http://schemas.microsoft.com/office/drawing/2014/main" id="{09FC8635-5A76-4FA7-894A-D859B6AFD95C}"/>
            </a:ext>
          </a:extLst>
        </xdr:cNvPr>
        <xdr:cNvSpPr/>
      </xdr:nvSpPr>
      <xdr:spPr>
        <a:xfrm>
          <a:off x="19226895" y="181393"/>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1.1.9: Access to basic services for worker housing and liveaboard vessels</a:t>
          </a:r>
        </a:p>
      </xdr:txBody>
    </xdr:sp>
    <xdr:clientData/>
  </xdr:twoCellAnchor>
  <xdr:twoCellAnchor editAs="absolute">
    <xdr:from>
      <xdr:col>16</xdr:col>
      <xdr:colOff>129269</xdr:colOff>
      <xdr:row>1</xdr:row>
      <xdr:rowOff>36215</xdr:rowOff>
    </xdr:from>
    <xdr:to>
      <xdr:col>17</xdr:col>
      <xdr:colOff>1636262</xdr:colOff>
      <xdr:row>1</xdr:row>
      <xdr:rowOff>183853</xdr:rowOff>
    </xdr:to>
    <xdr:sp macro="" textlink="">
      <xdr:nvSpPr>
        <xdr:cNvPr id="14" name="Rectangle: Rounded Corners 13">
          <a:hlinkClick xmlns:r="http://schemas.openxmlformats.org/officeDocument/2006/relationships" r:id="rId10"/>
          <a:extLst>
            <a:ext uri="{FF2B5EF4-FFF2-40B4-BE49-F238E27FC236}">
              <a16:creationId xmlns:a16="http://schemas.microsoft.com/office/drawing/2014/main" id="{70216193-79E8-402B-BB2C-C872F39AC7AA}"/>
            </a:ext>
          </a:extLst>
        </xdr:cNvPr>
        <xdr:cNvSpPr/>
      </xdr:nvSpPr>
      <xdr:spPr>
        <a:xfrm>
          <a:off x="19226895" y="349179"/>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1.1.10: Occupational safety</a:t>
          </a:r>
        </a:p>
      </xdr:txBody>
    </xdr:sp>
    <xdr:clientData/>
  </xdr:twoCellAnchor>
  <xdr:twoCellAnchor editAs="absolute">
    <xdr:from>
      <xdr:col>16</xdr:col>
      <xdr:colOff>129269</xdr:colOff>
      <xdr:row>1</xdr:row>
      <xdr:rowOff>204001</xdr:rowOff>
    </xdr:from>
    <xdr:to>
      <xdr:col>17</xdr:col>
      <xdr:colOff>1636262</xdr:colOff>
      <xdr:row>2</xdr:row>
      <xdr:rowOff>38674</xdr:rowOff>
    </xdr:to>
    <xdr:sp macro="" textlink="">
      <xdr:nvSpPr>
        <xdr:cNvPr id="15" name="Rectangle: Rounded Corners 14">
          <a:hlinkClick xmlns:r="http://schemas.openxmlformats.org/officeDocument/2006/relationships" r:id="rId11"/>
          <a:extLst>
            <a:ext uri="{FF2B5EF4-FFF2-40B4-BE49-F238E27FC236}">
              <a16:creationId xmlns:a16="http://schemas.microsoft.com/office/drawing/2014/main" id="{61AE8480-B686-4122-BA4C-1666A6397DBF}"/>
            </a:ext>
          </a:extLst>
        </xdr:cNvPr>
        <xdr:cNvSpPr/>
      </xdr:nvSpPr>
      <xdr:spPr>
        <a:xfrm>
          <a:off x="19226895" y="516965"/>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1.1.11: Medical response</a:t>
          </a:r>
        </a:p>
      </xdr:txBody>
    </xdr:sp>
    <xdr:clientData/>
  </xdr:twoCellAnchor>
  <xdr:twoCellAnchor editAs="absolute">
    <xdr:from>
      <xdr:col>16</xdr:col>
      <xdr:colOff>129269</xdr:colOff>
      <xdr:row>2</xdr:row>
      <xdr:rowOff>58822</xdr:rowOff>
    </xdr:from>
    <xdr:to>
      <xdr:col>17</xdr:col>
      <xdr:colOff>1636262</xdr:colOff>
      <xdr:row>2</xdr:row>
      <xdr:rowOff>206460</xdr:rowOff>
    </xdr:to>
    <xdr:sp macro="" textlink="">
      <xdr:nvSpPr>
        <xdr:cNvPr id="16" name="Rectangle: Rounded Corners 15">
          <a:hlinkClick xmlns:r="http://schemas.openxmlformats.org/officeDocument/2006/relationships" r:id="rId12"/>
          <a:extLst>
            <a:ext uri="{FF2B5EF4-FFF2-40B4-BE49-F238E27FC236}">
              <a16:creationId xmlns:a16="http://schemas.microsoft.com/office/drawing/2014/main" id="{23F175EE-CEC4-4486-B181-5E6A0DB83CD0}"/>
            </a:ext>
          </a:extLst>
        </xdr:cNvPr>
        <xdr:cNvSpPr/>
      </xdr:nvSpPr>
      <xdr:spPr>
        <a:xfrm>
          <a:off x="19226895" y="684751"/>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1.1.12: Observer rights</a:t>
          </a:r>
        </a:p>
      </xdr:txBody>
    </xdr:sp>
    <xdr:clientData/>
  </xdr:twoCellAnchor>
  <xdr:twoCellAnchor editAs="absolute">
    <xdr:from>
      <xdr:col>16</xdr:col>
      <xdr:colOff>129269</xdr:colOff>
      <xdr:row>2</xdr:row>
      <xdr:rowOff>226608</xdr:rowOff>
    </xdr:from>
    <xdr:to>
      <xdr:col>17</xdr:col>
      <xdr:colOff>1636262</xdr:colOff>
      <xdr:row>3</xdr:row>
      <xdr:rowOff>61282</xdr:rowOff>
    </xdr:to>
    <xdr:sp macro="" textlink="">
      <xdr:nvSpPr>
        <xdr:cNvPr id="17" name="Rectangle: Rounded Corners 16">
          <a:hlinkClick xmlns:r="http://schemas.openxmlformats.org/officeDocument/2006/relationships" r:id="rId13"/>
          <a:extLst>
            <a:ext uri="{FF2B5EF4-FFF2-40B4-BE49-F238E27FC236}">
              <a16:creationId xmlns:a16="http://schemas.microsoft.com/office/drawing/2014/main" id="{74D6C466-3859-412A-9664-B3CFC76CC4D9}"/>
            </a:ext>
          </a:extLst>
        </xdr:cNvPr>
        <xdr:cNvSpPr/>
      </xdr:nvSpPr>
      <xdr:spPr>
        <a:xfrm>
          <a:off x="19226895" y="852537"/>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1.2.1: Corporate responsibility and transparency</a:t>
          </a:r>
        </a:p>
      </xdr:txBody>
    </xdr:sp>
    <xdr:clientData/>
  </xdr:twoCellAnchor>
  <xdr:twoCellAnchor editAs="absolute">
    <xdr:from>
      <xdr:col>16</xdr:col>
      <xdr:colOff>129269</xdr:colOff>
      <xdr:row>3</xdr:row>
      <xdr:rowOff>81426</xdr:rowOff>
    </xdr:from>
    <xdr:to>
      <xdr:col>17</xdr:col>
      <xdr:colOff>1636262</xdr:colOff>
      <xdr:row>3</xdr:row>
      <xdr:rowOff>229064</xdr:rowOff>
    </xdr:to>
    <xdr:sp macro="" textlink="">
      <xdr:nvSpPr>
        <xdr:cNvPr id="18" name="Rectangle: Rounded Corners 17">
          <a:hlinkClick xmlns:r="http://schemas.openxmlformats.org/officeDocument/2006/relationships" r:id="rId14"/>
          <a:extLst>
            <a:ext uri="{FF2B5EF4-FFF2-40B4-BE49-F238E27FC236}">
              <a16:creationId xmlns:a16="http://schemas.microsoft.com/office/drawing/2014/main" id="{15BF2E59-D37E-402D-9A20-05B69CE60C46}"/>
            </a:ext>
          </a:extLst>
        </xdr:cNvPr>
        <xdr:cNvSpPr/>
      </xdr:nvSpPr>
      <xdr:spPr>
        <a:xfrm>
          <a:off x="19226895" y="1020319"/>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1.2.2: Economic flexibility and autonomy</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1025642</xdr:colOff>
      <xdr:row>1</xdr:row>
      <xdr:rowOff>125015</xdr:rowOff>
    </xdr:from>
    <xdr:to>
      <xdr:col>9</xdr:col>
      <xdr:colOff>1940042</xdr:colOff>
      <xdr:row>3</xdr:row>
      <xdr:rowOff>9355</xdr:rowOff>
    </xdr:to>
    <xdr:sp macro="" textlink="">
      <xdr:nvSpPr>
        <xdr:cNvPr id="2" name="Rectangle: Rounded Corners 1">
          <a:extLst>
            <a:ext uri="{FF2B5EF4-FFF2-40B4-BE49-F238E27FC236}">
              <a16:creationId xmlns:a16="http://schemas.microsoft.com/office/drawing/2014/main" id="{110BD979-93FB-4F61-95F3-1BC2C6A79737}"/>
            </a:ext>
          </a:extLst>
        </xdr:cNvPr>
        <xdr:cNvSpPr/>
      </xdr:nvSpPr>
      <xdr:spPr>
        <a:xfrm>
          <a:off x="3107535" y="437979"/>
          <a:ext cx="914400" cy="510269"/>
        </a:xfrm>
        <a:prstGeom prst="roundRect">
          <a:avLst/>
        </a:prstGeom>
        <a:solidFill>
          <a:srgbClr val="1A5EAB"/>
        </a:solidFill>
        <a:ln>
          <a:solidFill>
            <a:srgbClr val="1A5EAB"/>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en-US" sz="1050">
              <a:latin typeface="Franklin Gothic Book" panose="020B0503020102020204" pitchFamily="34" charset="0"/>
            </a:rPr>
            <a:t>P</a:t>
          </a:r>
          <a:r>
            <a:rPr lang="en-US" altLang="zh-CN" sz="1050">
              <a:latin typeface="Franklin Gothic Book" panose="020B0503020102020204" pitchFamily="34" charset="0"/>
            </a:rPr>
            <a:t>rinciple 1</a:t>
          </a:r>
          <a:endParaRPr lang="en-US" sz="1050">
            <a:latin typeface="Franklin Gothic Book" panose="020B0503020102020204" pitchFamily="34" charset="0"/>
          </a:endParaRPr>
        </a:p>
      </xdr:txBody>
    </xdr:sp>
    <xdr:clientData/>
  </xdr:twoCellAnchor>
  <xdr:twoCellAnchor>
    <xdr:from>
      <xdr:col>9</xdr:col>
      <xdr:colOff>2112087</xdr:colOff>
      <xdr:row>1</xdr:row>
      <xdr:rowOff>125015</xdr:rowOff>
    </xdr:from>
    <xdr:to>
      <xdr:col>9</xdr:col>
      <xdr:colOff>3026487</xdr:colOff>
      <xdr:row>3</xdr:row>
      <xdr:rowOff>9355</xdr:rowOff>
    </xdr:to>
    <xdr:sp macro="" textlink="">
      <xdr:nvSpPr>
        <xdr:cNvPr id="3" name="Rectangle: Rounded Corners 2">
          <a:hlinkClick xmlns:r="http://schemas.openxmlformats.org/officeDocument/2006/relationships" r:id="rId1"/>
          <a:extLst>
            <a:ext uri="{FF2B5EF4-FFF2-40B4-BE49-F238E27FC236}">
              <a16:creationId xmlns:a16="http://schemas.microsoft.com/office/drawing/2014/main" id="{52B0DCD9-B81C-41FC-A6B1-8DD2817E29F2}"/>
            </a:ext>
          </a:extLst>
        </xdr:cNvPr>
        <xdr:cNvSpPr/>
      </xdr:nvSpPr>
      <xdr:spPr>
        <a:xfrm>
          <a:off x="4193980" y="437979"/>
          <a:ext cx="914400" cy="510269"/>
        </a:xfrm>
        <a:prstGeom prst="roundRect">
          <a:avLst/>
        </a:prstGeom>
        <a:solidFill>
          <a:srgbClr val="1A5EAB">
            <a:alpha val="75000"/>
          </a:srgbClr>
        </a:solidFill>
        <a:ln>
          <a:solidFill>
            <a:srgbClr val="1A5EAB"/>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en-US" sz="1050">
              <a:latin typeface="Franklin Gothic Book" panose="020B0503020102020204" pitchFamily="34" charset="0"/>
            </a:rPr>
            <a:t>P</a:t>
          </a:r>
          <a:r>
            <a:rPr lang="en-US" altLang="zh-CN" sz="1050">
              <a:latin typeface="Franklin Gothic Book" panose="020B0503020102020204" pitchFamily="34" charset="0"/>
            </a:rPr>
            <a:t>rinciple 2</a:t>
          </a:r>
          <a:endParaRPr lang="en-US" sz="1050">
            <a:latin typeface="Franklin Gothic Book" panose="020B0503020102020204" pitchFamily="34" charset="0"/>
          </a:endParaRPr>
        </a:p>
      </xdr:txBody>
    </xdr:sp>
    <xdr:clientData/>
  </xdr:twoCellAnchor>
  <xdr:twoCellAnchor>
    <xdr:from>
      <xdr:col>9</xdr:col>
      <xdr:colOff>3198533</xdr:colOff>
      <xdr:row>1</xdr:row>
      <xdr:rowOff>125015</xdr:rowOff>
    </xdr:from>
    <xdr:to>
      <xdr:col>9</xdr:col>
      <xdr:colOff>4112933</xdr:colOff>
      <xdr:row>3</xdr:row>
      <xdr:rowOff>9355</xdr:rowOff>
    </xdr:to>
    <xdr:sp macro="" textlink="">
      <xdr:nvSpPr>
        <xdr:cNvPr id="4" name="Rectangle: Rounded Corners 3">
          <a:hlinkClick xmlns:r="http://schemas.openxmlformats.org/officeDocument/2006/relationships" r:id="rId2"/>
          <a:extLst>
            <a:ext uri="{FF2B5EF4-FFF2-40B4-BE49-F238E27FC236}">
              <a16:creationId xmlns:a16="http://schemas.microsoft.com/office/drawing/2014/main" id="{CE8C010B-6655-4207-8838-73E22347EEB5}"/>
            </a:ext>
          </a:extLst>
        </xdr:cNvPr>
        <xdr:cNvSpPr/>
      </xdr:nvSpPr>
      <xdr:spPr>
        <a:xfrm>
          <a:off x="5280426" y="437979"/>
          <a:ext cx="914400" cy="510269"/>
        </a:xfrm>
        <a:prstGeom prst="roundRect">
          <a:avLst/>
        </a:prstGeom>
        <a:solidFill>
          <a:srgbClr val="1A5EAB">
            <a:alpha val="75000"/>
          </a:srgbClr>
        </a:solidFill>
        <a:ln>
          <a:solidFill>
            <a:srgbClr val="1A5EAB"/>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en-US" sz="1050">
              <a:latin typeface="Franklin Gothic Book" panose="020B0503020102020204" pitchFamily="34" charset="0"/>
            </a:rPr>
            <a:t>P</a:t>
          </a:r>
          <a:r>
            <a:rPr lang="en-US" altLang="zh-CN" sz="1050">
              <a:latin typeface="Franklin Gothic Book" panose="020B0503020102020204" pitchFamily="34" charset="0"/>
            </a:rPr>
            <a:t>rinciple 3</a:t>
          </a:r>
          <a:endParaRPr lang="en-US" sz="1050">
            <a:latin typeface="Franklin Gothic Book" panose="020B0503020102020204" pitchFamily="34" charset="0"/>
          </a:endParaRPr>
        </a:p>
      </xdr:txBody>
    </xdr:sp>
    <xdr:clientData/>
  </xdr:twoCellAnchor>
  <xdr:twoCellAnchor>
    <xdr:from>
      <xdr:col>16</xdr:col>
      <xdr:colOff>366594</xdr:colOff>
      <xdr:row>0</xdr:row>
      <xdr:rowOff>0</xdr:rowOff>
    </xdr:from>
    <xdr:to>
      <xdr:col>17</xdr:col>
      <xdr:colOff>2236576</xdr:colOff>
      <xdr:row>0</xdr:row>
      <xdr:rowOff>147638</xdr:rowOff>
    </xdr:to>
    <xdr:sp macro="" textlink="">
      <xdr:nvSpPr>
        <xdr:cNvPr id="5" name="Rectangle: Rounded Corners 4">
          <a:hlinkClick xmlns:r="http://schemas.openxmlformats.org/officeDocument/2006/relationships" r:id="rId3"/>
          <a:extLst>
            <a:ext uri="{FF2B5EF4-FFF2-40B4-BE49-F238E27FC236}">
              <a16:creationId xmlns:a16="http://schemas.microsoft.com/office/drawing/2014/main" id="{F75571CF-E066-4884-A820-AB8D70AC1B07}"/>
            </a:ext>
          </a:extLst>
        </xdr:cNvPr>
        <xdr:cNvSpPr/>
      </xdr:nvSpPr>
      <xdr:spPr>
        <a:xfrm>
          <a:off x="18766653" y="0"/>
          <a:ext cx="4206409"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1.1.1: Abuse and harassment</a:t>
          </a:r>
        </a:p>
      </xdr:txBody>
    </xdr:sp>
    <xdr:clientData/>
  </xdr:twoCellAnchor>
  <xdr:twoCellAnchor>
    <xdr:from>
      <xdr:col>16</xdr:col>
      <xdr:colOff>366594</xdr:colOff>
      <xdr:row>0</xdr:row>
      <xdr:rowOff>167786</xdr:rowOff>
    </xdr:from>
    <xdr:to>
      <xdr:col>17</xdr:col>
      <xdr:colOff>2236576</xdr:colOff>
      <xdr:row>1</xdr:row>
      <xdr:rowOff>2460</xdr:rowOff>
    </xdr:to>
    <xdr:sp macro="" textlink="">
      <xdr:nvSpPr>
        <xdr:cNvPr id="6" name="Rectangle: Rounded Corners 5">
          <a:hlinkClick xmlns:r="http://schemas.openxmlformats.org/officeDocument/2006/relationships" r:id="rId4"/>
          <a:extLst>
            <a:ext uri="{FF2B5EF4-FFF2-40B4-BE49-F238E27FC236}">
              <a16:creationId xmlns:a16="http://schemas.microsoft.com/office/drawing/2014/main" id="{76F20EBF-3A0C-40FE-8DDB-1DE75B056070}"/>
            </a:ext>
          </a:extLst>
        </xdr:cNvPr>
        <xdr:cNvSpPr/>
      </xdr:nvSpPr>
      <xdr:spPr>
        <a:xfrm>
          <a:off x="18766653" y="167786"/>
          <a:ext cx="4206409" cy="148439"/>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1.1.2: Forced labor</a:t>
          </a:r>
        </a:p>
      </xdr:txBody>
    </xdr:sp>
    <xdr:clientData/>
  </xdr:twoCellAnchor>
  <xdr:twoCellAnchor>
    <xdr:from>
      <xdr:col>16</xdr:col>
      <xdr:colOff>366594</xdr:colOff>
      <xdr:row>1</xdr:row>
      <xdr:rowOff>22608</xdr:rowOff>
    </xdr:from>
    <xdr:to>
      <xdr:col>17</xdr:col>
      <xdr:colOff>2236576</xdr:colOff>
      <xdr:row>1</xdr:row>
      <xdr:rowOff>170246</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id="{80177BA4-8A6B-45D2-A9A5-9A7FF2BB45B7}"/>
            </a:ext>
          </a:extLst>
        </xdr:cNvPr>
        <xdr:cNvSpPr/>
      </xdr:nvSpPr>
      <xdr:spPr>
        <a:xfrm>
          <a:off x="18766653" y="336373"/>
          <a:ext cx="4206409"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1.1.3: Human trafficking and fair recruitment in the workplace</a:t>
          </a:r>
        </a:p>
      </xdr:txBody>
    </xdr:sp>
    <xdr:clientData/>
  </xdr:twoCellAnchor>
  <xdr:twoCellAnchor>
    <xdr:from>
      <xdr:col>16</xdr:col>
      <xdr:colOff>366594</xdr:colOff>
      <xdr:row>1</xdr:row>
      <xdr:rowOff>190394</xdr:rowOff>
    </xdr:from>
    <xdr:to>
      <xdr:col>17</xdr:col>
      <xdr:colOff>2236576</xdr:colOff>
      <xdr:row>2</xdr:row>
      <xdr:rowOff>25067</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id="{D0BA0220-DDBD-4F67-9A2E-6E1B9DE34F99}"/>
            </a:ext>
          </a:extLst>
        </xdr:cNvPr>
        <xdr:cNvSpPr/>
      </xdr:nvSpPr>
      <xdr:spPr>
        <a:xfrm>
          <a:off x="18766653" y="504159"/>
          <a:ext cx="4206409" cy="148437"/>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1.1.4: Debt bondage in small-scale fisheries and smallholder farms</a:t>
          </a:r>
        </a:p>
      </xdr:txBody>
    </xdr:sp>
    <xdr:clientData/>
  </xdr:twoCellAnchor>
  <xdr:twoCellAnchor>
    <xdr:from>
      <xdr:col>16</xdr:col>
      <xdr:colOff>366594</xdr:colOff>
      <xdr:row>2</xdr:row>
      <xdr:rowOff>45215</xdr:rowOff>
    </xdr:from>
    <xdr:to>
      <xdr:col>17</xdr:col>
      <xdr:colOff>2236576</xdr:colOff>
      <xdr:row>2</xdr:row>
      <xdr:rowOff>192853</xdr:rowOff>
    </xdr:to>
    <xdr:sp macro="" textlink="">
      <xdr:nvSpPr>
        <xdr:cNvPr id="9" name="Rectangle: Rounded Corners 8">
          <a:hlinkClick xmlns:r="http://schemas.openxmlformats.org/officeDocument/2006/relationships" r:id="rId7"/>
          <a:extLst>
            <a:ext uri="{FF2B5EF4-FFF2-40B4-BE49-F238E27FC236}">
              <a16:creationId xmlns:a16="http://schemas.microsoft.com/office/drawing/2014/main" id="{A4001473-A5C5-4A94-8275-55FF726391BE}"/>
            </a:ext>
          </a:extLst>
        </xdr:cNvPr>
        <xdr:cNvSpPr/>
      </xdr:nvSpPr>
      <xdr:spPr>
        <a:xfrm>
          <a:off x="18766653" y="672744"/>
          <a:ext cx="4206409"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1.1.5: Child labor</a:t>
          </a:r>
        </a:p>
      </xdr:txBody>
    </xdr:sp>
    <xdr:clientData/>
  </xdr:twoCellAnchor>
  <xdr:twoCellAnchor>
    <xdr:from>
      <xdr:col>16</xdr:col>
      <xdr:colOff>366594</xdr:colOff>
      <xdr:row>2</xdr:row>
      <xdr:rowOff>213001</xdr:rowOff>
    </xdr:from>
    <xdr:to>
      <xdr:col>17</xdr:col>
      <xdr:colOff>2236576</xdr:colOff>
      <xdr:row>3</xdr:row>
      <xdr:rowOff>47675</xdr:rowOff>
    </xdr:to>
    <xdr:sp macro="" textlink="">
      <xdr:nvSpPr>
        <xdr:cNvPr id="10" name="Rectangle: Rounded Corners 9">
          <a:hlinkClick xmlns:r="http://schemas.openxmlformats.org/officeDocument/2006/relationships" r:id="rId8"/>
          <a:extLst>
            <a:ext uri="{FF2B5EF4-FFF2-40B4-BE49-F238E27FC236}">
              <a16:creationId xmlns:a16="http://schemas.microsoft.com/office/drawing/2014/main" id="{0E6359F9-36B9-4281-A003-ABEE57F85DB1}"/>
            </a:ext>
          </a:extLst>
        </xdr:cNvPr>
        <xdr:cNvSpPr/>
      </xdr:nvSpPr>
      <xdr:spPr>
        <a:xfrm>
          <a:off x="18766653" y="840530"/>
          <a:ext cx="4206409" cy="148439"/>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1.1.6: Freedom of association and collective bargaining</a:t>
          </a:r>
        </a:p>
      </xdr:txBody>
    </xdr:sp>
    <xdr:clientData/>
  </xdr:twoCellAnchor>
  <xdr:twoCellAnchor>
    <xdr:from>
      <xdr:col>16</xdr:col>
      <xdr:colOff>366594</xdr:colOff>
      <xdr:row>3</xdr:row>
      <xdr:rowOff>67823</xdr:rowOff>
    </xdr:from>
    <xdr:to>
      <xdr:col>17</xdr:col>
      <xdr:colOff>2236576</xdr:colOff>
      <xdr:row>3</xdr:row>
      <xdr:rowOff>215461</xdr:rowOff>
    </xdr:to>
    <xdr:sp macro="" textlink="">
      <xdr:nvSpPr>
        <xdr:cNvPr id="11" name="Rectangle: Rounded Corners 10">
          <a:hlinkClick xmlns:r="http://schemas.openxmlformats.org/officeDocument/2006/relationships" r:id="rId9"/>
          <a:extLst>
            <a:ext uri="{FF2B5EF4-FFF2-40B4-BE49-F238E27FC236}">
              <a16:creationId xmlns:a16="http://schemas.microsoft.com/office/drawing/2014/main" id="{E4118F97-06C4-4CAF-B116-A7D47A6F6A0C}"/>
            </a:ext>
          </a:extLst>
        </xdr:cNvPr>
        <xdr:cNvSpPr/>
      </xdr:nvSpPr>
      <xdr:spPr>
        <a:xfrm>
          <a:off x="18766653" y="1009117"/>
          <a:ext cx="4206409"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1.1.7: Earnings and benefits</a:t>
          </a:r>
        </a:p>
      </xdr:txBody>
    </xdr:sp>
    <xdr:clientData/>
  </xdr:twoCellAnchor>
  <xdr:twoCellAnchor>
    <xdr:from>
      <xdr:col>17</xdr:col>
      <xdr:colOff>2321620</xdr:colOff>
      <xdr:row>0</xdr:row>
      <xdr:rowOff>0</xdr:rowOff>
    </xdr:from>
    <xdr:to>
      <xdr:col>17</xdr:col>
      <xdr:colOff>5250558</xdr:colOff>
      <xdr:row>0</xdr:row>
      <xdr:rowOff>147638</xdr:rowOff>
    </xdr:to>
    <xdr:sp macro="" textlink="">
      <xdr:nvSpPr>
        <xdr:cNvPr id="12" name="Rectangle: Rounded Corners 11">
          <a:hlinkClick xmlns:r="http://schemas.openxmlformats.org/officeDocument/2006/relationships" r:id="rId10"/>
          <a:extLst>
            <a:ext uri="{FF2B5EF4-FFF2-40B4-BE49-F238E27FC236}">
              <a16:creationId xmlns:a16="http://schemas.microsoft.com/office/drawing/2014/main" id="{9C193EAB-35A6-43ED-A31F-A3D114E34333}"/>
            </a:ext>
          </a:extLst>
        </xdr:cNvPr>
        <xdr:cNvSpPr/>
      </xdr:nvSpPr>
      <xdr:spPr>
        <a:xfrm>
          <a:off x="23058106" y="0"/>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1.1.8: Adequate rest</a:t>
          </a:r>
        </a:p>
      </xdr:txBody>
    </xdr:sp>
    <xdr:clientData/>
  </xdr:twoCellAnchor>
  <xdr:twoCellAnchor>
    <xdr:from>
      <xdr:col>17</xdr:col>
      <xdr:colOff>2321620</xdr:colOff>
      <xdr:row>0</xdr:row>
      <xdr:rowOff>167786</xdr:rowOff>
    </xdr:from>
    <xdr:to>
      <xdr:col>17</xdr:col>
      <xdr:colOff>5250558</xdr:colOff>
      <xdr:row>1</xdr:row>
      <xdr:rowOff>2460</xdr:rowOff>
    </xdr:to>
    <xdr:sp macro="" textlink="">
      <xdr:nvSpPr>
        <xdr:cNvPr id="13" name="Rectangle: Rounded Corners 12">
          <a:hlinkClick xmlns:r="http://schemas.openxmlformats.org/officeDocument/2006/relationships" r:id="rId11"/>
          <a:extLst>
            <a:ext uri="{FF2B5EF4-FFF2-40B4-BE49-F238E27FC236}">
              <a16:creationId xmlns:a16="http://schemas.microsoft.com/office/drawing/2014/main" id="{2F64D040-331F-458D-B066-70081DD1A230}"/>
            </a:ext>
          </a:extLst>
        </xdr:cNvPr>
        <xdr:cNvSpPr/>
      </xdr:nvSpPr>
      <xdr:spPr>
        <a:xfrm>
          <a:off x="23058106" y="167786"/>
          <a:ext cx="2928938" cy="148439"/>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1.1.9: Access to basic services for worker housing and liveaboard vessels</a:t>
          </a:r>
        </a:p>
      </xdr:txBody>
    </xdr:sp>
    <xdr:clientData/>
  </xdr:twoCellAnchor>
  <xdr:twoCellAnchor>
    <xdr:from>
      <xdr:col>17</xdr:col>
      <xdr:colOff>2321620</xdr:colOff>
      <xdr:row>1</xdr:row>
      <xdr:rowOff>22608</xdr:rowOff>
    </xdr:from>
    <xdr:to>
      <xdr:col>17</xdr:col>
      <xdr:colOff>5250558</xdr:colOff>
      <xdr:row>1</xdr:row>
      <xdr:rowOff>170246</xdr:rowOff>
    </xdr:to>
    <xdr:sp macro="" textlink="">
      <xdr:nvSpPr>
        <xdr:cNvPr id="14" name="Rectangle: Rounded Corners 13">
          <a:hlinkClick xmlns:r="http://schemas.openxmlformats.org/officeDocument/2006/relationships" r:id="rId12"/>
          <a:extLst>
            <a:ext uri="{FF2B5EF4-FFF2-40B4-BE49-F238E27FC236}">
              <a16:creationId xmlns:a16="http://schemas.microsoft.com/office/drawing/2014/main" id="{1876BE2A-4F21-4815-BD57-1394981546AA}"/>
            </a:ext>
          </a:extLst>
        </xdr:cNvPr>
        <xdr:cNvSpPr/>
      </xdr:nvSpPr>
      <xdr:spPr>
        <a:xfrm>
          <a:off x="23058106" y="336373"/>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1.1.10: Occupational safety</a:t>
          </a:r>
        </a:p>
      </xdr:txBody>
    </xdr:sp>
    <xdr:clientData/>
  </xdr:twoCellAnchor>
  <xdr:twoCellAnchor>
    <xdr:from>
      <xdr:col>17</xdr:col>
      <xdr:colOff>2321620</xdr:colOff>
      <xdr:row>1</xdr:row>
      <xdr:rowOff>190394</xdr:rowOff>
    </xdr:from>
    <xdr:to>
      <xdr:col>17</xdr:col>
      <xdr:colOff>5250558</xdr:colOff>
      <xdr:row>2</xdr:row>
      <xdr:rowOff>25067</xdr:rowOff>
    </xdr:to>
    <xdr:sp macro="" textlink="">
      <xdr:nvSpPr>
        <xdr:cNvPr id="15" name="Rectangle: Rounded Corners 14">
          <a:hlinkClick xmlns:r="http://schemas.openxmlformats.org/officeDocument/2006/relationships" r:id="rId13"/>
          <a:extLst>
            <a:ext uri="{FF2B5EF4-FFF2-40B4-BE49-F238E27FC236}">
              <a16:creationId xmlns:a16="http://schemas.microsoft.com/office/drawing/2014/main" id="{F4E3E40B-F12C-46F9-9A72-7E150002B06F}"/>
            </a:ext>
          </a:extLst>
        </xdr:cNvPr>
        <xdr:cNvSpPr/>
      </xdr:nvSpPr>
      <xdr:spPr>
        <a:xfrm>
          <a:off x="23058106" y="504159"/>
          <a:ext cx="2928938" cy="148437"/>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1.1.11: Medical response</a:t>
          </a:r>
        </a:p>
      </xdr:txBody>
    </xdr:sp>
    <xdr:clientData/>
  </xdr:twoCellAnchor>
  <xdr:twoCellAnchor>
    <xdr:from>
      <xdr:col>17</xdr:col>
      <xdr:colOff>2321620</xdr:colOff>
      <xdr:row>2</xdr:row>
      <xdr:rowOff>45215</xdr:rowOff>
    </xdr:from>
    <xdr:to>
      <xdr:col>17</xdr:col>
      <xdr:colOff>5250558</xdr:colOff>
      <xdr:row>2</xdr:row>
      <xdr:rowOff>192853</xdr:rowOff>
    </xdr:to>
    <xdr:sp macro="" textlink="">
      <xdr:nvSpPr>
        <xdr:cNvPr id="16" name="Rectangle: Rounded Corners 15">
          <a:hlinkClick xmlns:r="http://schemas.openxmlformats.org/officeDocument/2006/relationships" r:id="rId14"/>
          <a:extLst>
            <a:ext uri="{FF2B5EF4-FFF2-40B4-BE49-F238E27FC236}">
              <a16:creationId xmlns:a16="http://schemas.microsoft.com/office/drawing/2014/main" id="{69E6F5C8-6CAA-40A3-8684-8EE3B6A67E97}"/>
            </a:ext>
          </a:extLst>
        </xdr:cNvPr>
        <xdr:cNvSpPr/>
      </xdr:nvSpPr>
      <xdr:spPr>
        <a:xfrm>
          <a:off x="23058106" y="672744"/>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1.1.12: Observer rights</a:t>
          </a:r>
        </a:p>
      </xdr:txBody>
    </xdr:sp>
    <xdr:clientData/>
  </xdr:twoCellAnchor>
  <xdr:twoCellAnchor>
    <xdr:from>
      <xdr:col>17</xdr:col>
      <xdr:colOff>2321620</xdr:colOff>
      <xdr:row>2</xdr:row>
      <xdr:rowOff>213001</xdr:rowOff>
    </xdr:from>
    <xdr:to>
      <xdr:col>17</xdr:col>
      <xdr:colOff>5250558</xdr:colOff>
      <xdr:row>3</xdr:row>
      <xdr:rowOff>47675</xdr:rowOff>
    </xdr:to>
    <xdr:sp macro="" textlink="">
      <xdr:nvSpPr>
        <xdr:cNvPr id="17" name="Rectangle: Rounded Corners 16">
          <a:hlinkClick xmlns:r="http://schemas.openxmlformats.org/officeDocument/2006/relationships" r:id="rId15"/>
          <a:extLst>
            <a:ext uri="{FF2B5EF4-FFF2-40B4-BE49-F238E27FC236}">
              <a16:creationId xmlns:a16="http://schemas.microsoft.com/office/drawing/2014/main" id="{CEE15AF7-3CFB-432B-839E-232987647CFD}"/>
            </a:ext>
          </a:extLst>
        </xdr:cNvPr>
        <xdr:cNvSpPr/>
      </xdr:nvSpPr>
      <xdr:spPr>
        <a:xfrm>
          <a:off x="23058106" y="840530"/>
          <a:ext cx="2928938" cy="148439"/>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1.2.1: Corporate responsibility and transparency</a:t>
          </a:r>
        </a:p>
      </xdr:txBody>
    </xdr:sp>
    <xdr:clientData/>
  </xdr:twoCellAnchor>
  <xdr:twoCellAnchor>
    <xdr:from>
      <xdr:col>17</xdr:col>
      <xdr:colOff>2321620</xdr:colOff>
      <xdr:row>3</xdr:row>
      <xdr:rowOff>67819</xdr:rowOff>
    </xdr:from>
    <xdr:to>
      <xdr:col>17</xdr:col>
      <xdr:colOff>5250558</xdr:colOff>
      <xdr:row>3</xdr:row>
      <xdr:rowOff>215457</xdr:rowOff>
    </xdr:to>
    <xdr:sp macro="" textlink="">
      <xdr:nvSpPr>
        <xdr:cNvPr id="18" name="Rectangle: Rounded Corners 17">
          <a:hlinkClick xmlns:r="http://schemas.openxmlformats.org/officeDocument/2006/relationships" r:id="rId16"/>
          <a:extLst>
            <a:ext uri="{FF2B5EF4-FFF2-40B4-BE49-F238E27FC236}">
              <a16:creationId xmlns:a16="http://schemas.microsoft.com/office/drawing/2014/main" id="{48EA3C22-4019-496E-BCEC-E5DBEE7941B1}"/>
            </a:ext>
          </a:extLst>
        </xdr:cNvPr>
        <xdr:cNvSpPr/>
      </xdr:nvSpPr>
      <xdr:spPr>
        <a:xfrm>
          <a:off x="23058106" y="1009113"/>
          <a:ext cx="2928938" cy="147638"/>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1.2.2: Economic flexibility and autonomy</a:t>
          </a:r>
        </a:p>
      </xdr:txBody>
    </xdr:sp>
    <xdr:clientData/>
  </xdr:twoCellAnchor>
  <xdr:twoCellAnchor>
    <xdr:from>
      <xdr:col>8</xdr:col>
      <xdr:colOff>442237</xdr:colOff>
      <xdr:row>1</xdr:row>
      <xdr:rowOff>102051</xdr:rowOff>
    </xdr:from>
    <xdr:to>
      <xdr:col>9</xdr:col>
      <xdr:colOff>945702</xdr:colOff>
      <xdr:row>3</xdr:row>
      <xdr:rowOff>13604</xdr:rowOff>
    </xdr:to>
    <xdr:sp macro="" textlink="">
      <xdr:nvSpPr>
        <xdr:cNvPr id="19" name="TextBox 18">
          <a:extLst>
            <a:ext uri="{FF2B5EF4-FFF2-40B4-BE49-F238E27FC236}">
              <a16:creationId xmlns:a16="http://schemas.microsoft.com/office/drawing/2014/main" id="{9F414E6E-ED6A-4E29-8643-D6B6228C9A91}"/>
            </a:ext>
          </a:extLst>
        </xdr:cNvPr>
        <xdr:cNvSpPr txBox="1"/>
      </xdr:nvSpPr>
      <xdr:spPr>
        <a:xfrm>
          <a:off x="1714506" y="415015"/>
          <a:ext cx="1313089" cy="5374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pPr algn="r"/>
          <a:r>
            <a:rPr lang="en-US" sz="1400" b="1"/>
            <a:t>Jump</a:t>
          </a:r>
          <a:r>
            <a:rPr lang="en-US" sz="1400" b="1" baseline="0"/>
            <a:t> to principles</a:t>
          </a:r>
          <a:endParaRPr lang="en-US" sz="1400" b="1"/>
        </a:p>
      </xdr:txBody>
    </xdr:sp>
    <xdr:clientData/>
  </xdr:twoCellAnchor>
  <xdr:twoCellAnchor>
    <xdr:from>
      <xdr:col>15</xdr:col>
      <xdr:colOff>544305</xdr:colOff>
      <xdr:row>0</xdr:row>
      <xdr:rowOff>13605</xdr:rowOff>
    </xdr:from>
    <xdr:to>
      <xdr:col>16</xdr:col>
      <xdr:colOff>163305</xdr:colOff>
      <xdr:row>1</xdr:row>
      <xdr:rowOff>176892</xdr:rowOff>
    </xdr:to>
    <xdr:sp macro="" textlink="">
      <xdr:nvSpPr>
        <xdr:cNvPr id="20" name="TextBox 19">
          <a:extLst>
            <a:ext uri="{FF2B5EF4-FFF2-40B4-BE49-F238E27FC236}">
              <a16:creationId xmlns:a16="http://schemas.microsoft.com/office/drawing/2014/main" id="{6A79A914-F7ED-4F2C-BB13-4CB095CD17D6}"/>
            </a:ext>
          </a:extLst>
        </xdr:cNvPr>
        <xdr:cNvSpPr txBox="1"/>
      </xdr:nvSpPr>
      <xdr:spPr>
        <a:xfrm>
          <a:off x="20927805" y="13605"/>
          <a:ext cx="843643" cy="4762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r"/>
          <a:r>
            <a:rPr lang="en-US" sz="1200" b="1"/>
            <a:t>Jump</a:t>
          </a:r>
          <a:r>
            <a:rPr lang="en-US" sz="1200" b="1" baseline="0"/>
            <a:t> to Components</a:t>
          </a:r>
          <a:endParaRPr lang="en-US" sz="1200" b="1"/>
        </a:p>
      </xdr:txBody>
    </xdr:sp>
    <xdr:clientData/>
  </xdr:twoCellAnchor>
  <xdr:twoCellAnchor editAs="oneCell">
    <xdr:from>
      <xdr:col>0</xdr:col>
      <xdr:colOff>0</xdr:colOff>
      <xdr:row>1</xdr:row>
      <xdr:rowOff>114301</xdr:rowOff>
    </xdr:from>
    <xdr:to>
      <xdr:col>7</xdr:col>
      <xdr:colOff>1269876</xdr:colOff>
      <xdr:row>3</xdr:row>
      <xdr:rowOff>69181</xdr:rowOff>
    </xdr:to>
    <xdr:pic>
      <xdr:nvPicPr>
        <xdr:cNvPr id="22" name="Picture 21">
          <a:extLst>
            <a:ext uri="{FF2B5EF4-FFF2-40B4-BE49-F238E27FC236}">
              <a16:creationId xmlns:a16="http://schemas.microsoft.com/office/drawing/2014/main" id="{A6EB6EAB-CF1C-4270-BE04-A9CDA103FB72}"/>
            </a:ext>
          </a:extLst>
        </xdr:cNvPr>
        <xdr:cNvPicPr>
          <a:picLocks noChangeAspect="1"/>
        </xdr:cNvPicPr>
      </xdr:nvPicPr>
      <xdr:blipFill>
        <a:blip xmlns:r="http://schemas.openxmlformats.org/officeDocument/2006/relationships" r:embed="rId17"/>
        <a:stretch>
          <a:fillRect/>
        </a:stretch>
      </xdr:blipFill>
      <xdr:spPr>
        <a:xfrm>
          <a:off x="0" y="427265"/>
          <a:ext cx="1548824" cy="58080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9</xdr:col>
      <xdr:colOff>1025638</xdr:colOff>
      <xdr:row>1</xdr:row>
      <xdr:rowOff>125015</xdr:rowOff>
    </xdr:from>
    <xdr:to>
      <xdr:col>9</xdr:col>
      <xdr:colOff>1940038</xdr:colOff>
      <xdr:row>3</xdr:row>
      <xdr:rowOff>9355</xdr:rowOff>
    </xdr:to>
    <xdr:sp macro="" textlink="">
      <xdr:nvSpPr>
        <xdr:cNvPr id="2" name="Rectangle: Rounded Corners 1">
          <a:hlinkClick xmlns:r="http://schemas.openxmlformats.org/officeDocument/2006/relationships" r:id="rId1"/>
          <a:extLst>
            <a:ext uri="{FF2B5EF4-FFF2-40B4-BE49-F238E27FC236}">
              <a16:creationId xmlns:a16="http://schemas.microsoft.com/office/drawing/2014/main" id="{B3BAA9EA-7DC6-4B39-BC81-B2421EE60AA2}"/>
            </a:ext>
          </a:extLst>
        </xdr:cNvPr>
        <xdr:cNvSpPr/>
      </xdr:nvSpPr>
      <xdr:spPr>
        <a:xfrm>
          <a:off x="3107531" y="437979"/>
          <a:ext cx="914400" cy="510269"/>
        </a:xfrm>
        <a:prstGeom prst="roundRect">
          <a:avLst/>
        </a:prstGeom>
        <a:solidFill>
          <a:srgbClr val="1A5EAB">
            <a:alpha val="75000"/>
          </a:srgbClr>
        </a:solidFill>
        <a:ln>
          <a:solidFill>
            <a:srgbClr val="1A5EAB"/>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en-US" sz="1050">
              <a:latin typeface="Franklin Gothic Book" panose="020B0503020102020204" pitchFamily="34" charset="0"/>
            </a:rPr>
            <a:t>P</a:t>
          </a:r>
          <a:r>
            <a:rPr lang="en-US" altLang="zh-CN" sz="1050">
              <a:latin typeface="Franklin Gothic Book" panose="020B0503020102020204" pitchFamily="34" charset="0"/>
            </a:rPr>
            <a:t>rinciple 1</a:t>
          </a:r>
          <a:endParaRPr lang="en-US" sz="1050">
            <a:latin typeface="Franklin Gothic Book" panose="020B0503020102020204" pitchFamily="34" charset="0"/>
          </a:endParaRPr>
        </a:p>
      </xdr:txBody>
    </xdr:sp>
    <xdr:clientData/>
  </xdr:twoCellAnchor>
  <xdr:twoCellAnchor editAs="absolute">
    <xdr:from>
      <xdr:col>9</xdr:col>
      <xdr:colOff>2112083</xdr:colOff>
      <xdr:row>1</xdr:row>
      <xdr:rowOff>125015</xdr:rowOff>
    </xdr:from>
    <xdr:to>
      <xdr:col>9</xdr:col>
      <xdr:colOff>3026483</xdr:colOff>
      <xdr:row>3</xdr:row>
      <xdr:rowOff>9355</xdr:rowOff>
    </xdr:to>
    <xdr:sp macro="" textlink="">
      <xdr:nvSpPr>
        <xdr:cNvPr id="3" name="Rectangle: Rounded Corners 2">
          <a:extLst>
            <a:ext uri="{FF2B5EF4-FFF2-40B4-BE49-F238E27FC236}">
              <a16:creationId xmlns:a16="http://schemas.microsoft.com/office/drawing/2014/main" id="{50D12067-E056-49CF-BBED-D9DBEA758A25}"/>
            </a:ext>
          </a:extLst>
        </xdr:cNvPr>
        <xdr:cNvSpPr/>
      </xdr:nvSpPr>
      <xdr:spPr>
        <a:xfrm>
          <a:off x="4193976" y="437979"/>
          <a:ext cx="914400" cy="510269"/>
        </a:xfrm>
        <a:prstGeom prst="roundRect">
          <a:avLst/>
        </a:prstGeom>
        <a:solidFill>
          <a:srgbClr val="1A5EAB"/>
        </a:solidFill>
        <a:ln>
          <a:solidFill>
            <a:srgbClr val="1A5EAB"/>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en-US" sz="1050">
              <a:latin typeface="Franklin Gothic Book" panose="020B0503020102020204" pitchFamily="34" charset="0"/>
            </a:rPr>
            <a:t>P</a:t>
          </a:r>
          <a:r>
            <a:rPr lang="en-US" altLang="zh-CN" sz="1050">
              <a:latin typeface="Franklin Gothic Book" panose="020B0503020102020204" pitchFamily="34" charset="0"/>
            </a:rPr>
            <a:t>rinciple 2</a:t>
          </a:r>
          <a:endParaRPr lang="en-US" sz="1050">
            <a:latin typeface="Franklin Gothic Book" panose="020B0503020102020204" pitchFamily="34" charset="0"/>
          </a:endParaRPr>
        </a:p>
      </xdr:txBody>
    </xdr:sp>
    <xdr:clientData/>
  </xdr:twoCellAnchor>
  <xdr:twoCellAnchor editAs="absolute">
    <xdr:from>
      <xdr:col>9</xdr:col>
      <xdr:colOff>3198529</xdr:colOff>
      <xdr:row>1</xdr:row>
      <xdr:rowOff>125015</xdr:rowOff>
    </xdr:from>
    <xdr:to>
      <xdr:col>9</xdr:col>
      <xdr:colOff>4112929</xdr:colOff>
      <xdr:row>3</xdr:row>
      <xdr:rowOff>9355</xdr:rowOff>
    </xdr:to>
    <xdr:sp macro="" textlink="">
      <xdr:nvSpPr>
        <xdr:cNvPr id="4" name="Rectangle: Rounded Corners 3">
          <a:hlinkClick xmlns:r="http://schemas.openxmlformats.org/officeDocument/2006/relationships" r:id="rId2"/>
          <a:extLst>
            <a:ext uri="{FF2B5EF4-FFF2-40B4-BE49-F238E27FC236}">
              <a16:creationId xmlns:a16="http://schemas.microsoft.com/office/drawing/2014/main" id="{3B365B58-04CE-42D4-8D1B-99194A63CC96}"/>
            </a:ext>
          </a:extLst>
        </xdr:cNvPr>
        <xdr:cNvSpPr/>
      </xdr:nvSpPr>
      <xdr:spPr>
        <a:xfrm>
          <a:off x="5280422" y="437979"/>
          <a:ext cx="914400" cy="510269"/>
        </a:xfrm>
        <a:prstGeom prst="roundRect">
          <a:avLst/>
        </a:prstGeom>
        <a:solidFill>
          <a:srgbClr val="1A5EAB">
            <a:alpha val="75000"/>
          </a:srgbClr>
        </a:solidFill>
        <a:ln>
          <a:solidFill>
            <a:srgbClr val="1A5EAB"/>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en-US" sz="1050">
              <a:latin typeface="Franklin Gothic Book" panose="020B0503020102020204" pitchFamily="34" charset="0"/>
            </a:rPr>
            <a:t>P</a:t>
          </a:r>
          <a:r>
            <a:rPr lang="en-US" altLang="zh-CN" sz="1050">
              <a:latin typeface="Franklin Gothic Book" panose="020B0503020102020204" pitchFamily="34" charset="0"/>
            </a:rPr>
            <a:t>rinciple 3</a:t>
          </a:r>
          <a:endParaRPr lang="en-US" sz="1050">
            <a:latin typeface="Franklin Gothic Book" panose="020B0503020102020204" pitchFamily="34" charset="0"/>
          </a:endParaRPr>
        </a:p>
      </xdr:txBody>
    </xdr:sp>
    <xdr:clientData/>
  </xdr:twoCellAnchor>
  <xdr:twoCellAnchor editAs="absolute">
    <xdr:from>
      <xdr:col>10</xdr:col>
      <xdr:colOff>5122472</xdr:colOff>
      <xdr:row>0</xdr:row>
      <xdr:rowOff>0</xdr:rowOff>
    </xdr:from>
    <xdr:to>
      <xdr:col>13</xdr:col>
      <xdr:colOff>902464</xdr:colOff>
      <xdr:row>1</xdr:row>
      <xdr:rowOff>52796</xdr:rowOff>
    </xdr:to>
    <xdr:sp macro="" textlink="">
      <xdr:nvSpPr>
        <xdr:cNvPr id="5" name="Rectangle: Rounded Corners 4">
          <a:hlinkClick xmlns:r="http://schemas.openxmlformats.org/officeDocument/2006/relationships" r:id="rId3"/>
          <a:extLst>
            <a:ext uri="{FF2B5EF4-FFF2-40B4-BE49-F238E27FC236}">
              <a16:creationId xmlns:a16="http://schemas.microsoft.com/office/drawing/2014/main" id="{87735E7B-0676-4C71-B566-2E348E359152}"/>
            </a:ext>
          </a:extLst>
        </xdr:cNvPr>
        <xdr:cNvSpPr/>
      </xdr:nvSpPr>
      <xdr:spPr>
        <a:xfrm>
          <a:off x="7735663" y="0"/>
          <a:ext cx="2928938" cy="365760"/>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2.1.1: Grievance reporting and access to remedy</a:t>
          </a:r>
        </a:p>
      </xdr:txBody>
    </xdr:sp>
    <xdr:clientData/>
  </xdr:twoCellAnchor>
  <xdr:twoCellAnchor editAs="absolute">
    <xdr:from>
      <xdr:col>10</xdr:col>
      <xdr:colOff>5122472</xdr:colOff>
      <xdr:row>1</xdr:row>
      <xdr:rowOff>87243</xdr:rowOff>
    </xdr:from>
    <xdr:to>
      <xdr:col>13</xdr:col>
      <xdr:colOff>902464</xdr:colOff>
      <xdr:row>2</xdr:row>
      <xdr:rowOff>140038</xdr:rowOff>
    </xdr:to>
    <xdr:sp macro="" textlink="">
      <xdr:nvSpPr>
        <xdr:cNvPr id="7" name="Rectangle: Rounded Corners 6">
          <a:hlinkClick xmlns:r="http://schemas.openxmlformats.org/officeDocument/2006/relationships" r:id="rId4"/>
          <a:extLst>
            <a:ext uri="{FF2B5EF4-FFF2-40B4-BE49-F238E27FC236}">
              <a16:creationId xmlns:a16="http://schemas.microsoft.com/office/drawing/2014/main" id="{571AD9C8-6643-432C-B4F3-8586E8BD4CC6}"/>
            </a:ext>
          </a:extLst>
        </xdr:cNvPr>
        <xdr:cNvSpPr/>
      </xdr:nvSpPr>
      <xdr:spPr>
        <a:xfrm>
          <a:off x="7735663" y="400207"/>
          <a:ext cx="2928938" cy="365760"/>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2.1.2: Customary rights</a:t>
          </a:r>
        </a:p>
      </xdr:txBody>
    </xdr:sp>
    <xdr:clientData/>
  </xdr:twoCellAnchor>
  <xdr:twoCellAnchor editAs="absolute">
    <xdr:from>
      <xdr:col>10</xdr:col>
      <xdr:colOff>5122472</xdr:colOff>
      <xdr:row>2</xdr:row>
      <xdr:rowOff>174485</xdr:rowOff>
    </xdr:from>
    <xdr:to>
      <xdr:col>13</xdr:col>
      <xdr:colOff>902464</xdr:colOff>
      <xdr:row>3</xdr:row>
      <xdr:rowOff>227281</xdr:rowOff>
    </xdr:to>
    <xdr:sp macro="" textlink="">
      <xdr:nvSpPr>
        <xdr:cNvPr id="9" name="Rectangle: Rounded Corners 8">
          <a:hlinkClick xmlns:r="http://schemas.openxmlformats.org/officeDocument/2006/relationships" r:id="rId5"/>
          <a:extLst>
            <a:ext uri="{FF2B5EF4-FFF2-40B4-BE49-F238E27FC236}">
              <a16:creationId xmlns:a16="http://schemas.microsoft.com/office/drawing/2014/main" id="{9002F915-43BC-417F-BDAE-8050BAC5835A}"/>
            </a:ext>
          </a:extLst>
        </xdr:cNvPr>
        <xdr:cNvSpPr/>
      </xdr:nvSpPr>
      <xdr:spPr>
        <a:xfrm>
          <a:off x="7735663" y="800414"/>
          <a:ext cx="2928938" cy="365760"/>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2.1.3a: Participatory governance of fisheries and aquaculture resources</a:t>
          </a:r>
        </a:p>
      </xdr:txBody>
    </xdr:sp>
    <xdr:clientData/>
  </xdr:twoCellAnchor>
  <xdr:twoCellAnchor editAs="absolute">
    <xdr:from>
      <xdr:col>13</xdr:col>
      <xdr:colOff>987508</xdr:colOff>
      <xdr:row>0</xdr:row>
      <xdr:rowOff>0</xdr:rowOff>
    </xdr:from>
    <xdr:to>
      <xdr:col>16</xdr:col>
      <xdr:colOff>340242</xdr:colOff>
      <xdr:row>1</xdr:row>
      <xdr:rowOff>52796</xdr:rowOff>
    </xdr:to>
    <xdr:sp macro="" textlink="">
      <xdr:nvSpPr>
        <xdr:cNvPr id="12" name="Rectangle: Rounded Corners 11">
          <a:hlinkClick xmlns:r="http://schemas.openxmlformats.org/officeDocument/2006/relationships" r:id="rId6"/>
          <a:extLst>
            <a:ext uri="{FF2B5EF4-FFF2-40B4-BE49-F238E27FC236}">
              <a16:creationId xmlns:a16="http://schemas.microsoft.com/office/drawing/2014/main" id="{0E312C4C-6A4F-458E-B3AB-9D1C9594772F}"/>
            </a:ext>
          </a:extLst>
        </xdr:cNvPr>
        <xdr:cNvSpPr/>
      </xdr:nvSpPr>
      <xdr:spPr>
        <a:xfrm>
          <a:off x="10749645" y="0"/>
          <a:ext cx="2928938" cy="365760"/>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2.1.3b: Participatory governance within the workforce</a:t>
          </a:r>
        </a:p>
      </xdr:txBody>
    </xdr:sp>
    <xdr:clientData/>
  </xdr:twoCellAnchor>
  <xdr:twoCellAnchor editAs="absolute">
    <xdr:from>
      <xdr:col>13</xdr:col>
      <xdr:colOff>987508</xdr:colOff>
      <xdr:row>1</xdr:row>
      <xdr:rowOff>87243</xdr:rowOff>
    </xdr:from>
    <xdr:to>
      <xdr:col>16</xdr:col>
      <xdr:colOff>340242</xdr:colOff>
      <xdr:row>2</xdr:row>
      <xdr:rowOff>140038</xdr:rowOff>
    </xdr:to>
    <xdr:sp macro="" textlink="">
      <xdr:nvSpPr>
        <xdr:cNvPr id="14" name="Rectangle: Rounded Corners 13">
          <a:hlinkClick xmlns:r="http://schemas.openxmlformats.org/officeDocument/2006/relationships" r:id="rId7"/>
          <a:extLst>
            <a:ext uri="{FF2B5EF4-FFF2-40B4-BE49-F238E27FC236}">
              <a16:creationId xmlns:a16="http://schemas.microsoft.com/office/drawing/2014/main" id="{2E8E8C15-0CF3-4A9B-BD20-D65C8AC4343E}"/>
            </a:ext>
          </a:extLst>
        </xdr:cNvPr>
        <xdr:cNvSpPr/>
      </xdr:nvSpPr>
      <xdr:spPr>
        <a:xfrm>
          <a:off x="10749645" y="400207"/>
          <a:ext cx="2928938" cy="365760"/>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2.2.1: Equitable opportunity to benefit from the fishing or aquaculture sector</a:t>
          </a:r>
        </a:p>
      </xdr:txBody>
    </xdr:sp>
    <xdr:clientData/>
  </xdr:twoCellAnchor>
  <xdr:twoCellAnchor editAs="absolute">
    <xdr:from>
      <xdr:col>13</xdr:col>
      <xdr:colOff>987508</xdr:colOff>
      <xdr:row>2</xdr:row>
      <xdr:rowOff>174485</xdr:rowOff>
    </xdr:from>
    <xdr:to>
      <xdr:col>16</xdr:col>
      <xdr:colOff>340242</xdr:colOff>
      <xdr:row>3</xdr:row>
      <xdr:rowOff>227281</xdr:rowOff>
    </xdr:to>
    <xdr:sp macro="" textlink="">
      <xdr:nvSpPr>
        <xdr:cNvPr id="16" name="Rectangle: Rounded Corners 15">
          <a:hlinkClick xmlns:r="http://schemas.openxmlformats.org/officeDocument/2006/relationships" r:id="rId8"/>
          <a:extLst>
            <a:ext uri="{FF2B5EF4-FFF2-40B4-BE49-F238E27FC236}">
              <a16:creationId xmlns:a16="http://schemas.microsoft.com/office/drawing/2014/main" id="{F8CD992E-8599-490A-AF46-CEA1B5D4ECB3}"/>
            </a:ext>
          </a:extLst>
        </xdr:cNvPr>
        <xdr:cNvSpPr/>
      </xdr:nvSpPr>
      <xdr:spPr>
        <a:xfrm>
          <a:off x="10749645" y="800414"/>
          <a:ext cx="2928938" cy="365760"/>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2.2.2: Discrimination</a:t>
          </a:r>
        </a:p>
      </xdr:txBody>
    </xdr:sp>
    <xdr:clientData/>
  </xdr:twoCellAnchor>
  <xdr:twoCellAnchor editAs="absolute">
    <xdr:from>
      <xdr:col>8</xdr:col>
      <xdr:colOff>449036</xdr:colOff>
      <xdr:row>1</xdr:row>
      <xdr:rowOff>95248</xdr:rowOff>
    </xdr:from>
    <xdr:to>
      <xdr:col>9</xdr:col>
      <xdr:colOff>952501</xdr:colOff>
      <xdr:row>3</xdr:row>
      <xdr:rowOff>6801</xdr:rowOff>
    </xdr:to>
    <xdr:sp macro="" textlink="">
      <xdr:nvSpPr>
        <xdr:cNvPr id="19" name="TextBox 18">
          <a:extLst>
            <a:ext uri="{FF2B5EF4-FFF2-40B4-BE49-F238E27FC236}">
              <a16:creationId xmlns:a16="http://schemas.microsoft.com/office/drawing/2014/main" id="{D9F575B9-A39C-40FE-ABE9-586FC065D600}"/>
            </a:ext>
          </a:extLst>
        </xdr:cNvPr>
        <xdr:cNvSpPr txBox="1"/>
      </xdr:nvSpPr>
      <xdr:spPr>
        <a:xfrm>
          <a:off x="1721305" y="408212"/>
          <a:ext cx="1313089" cy="5374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pPr algn="r"/>
          <a:r>
            <a:rPr lang="en-US" sz="1400" b="1"/>
            <a:t>Jump</a:t>
          </a:r>
          <a:r>
            <a:rPr lang="en-US" sz="1400" b="1" baseline="0"/>
            <a:t> to principles</a:t>
          </a:r>
          <a:endParaRPr lang="en-US" sz="1400" b="1"/>
        </a:p>
      </xdr:txBody>
    </xdr:sp>
    <xdr:clientData/>
  </xdr:twoCellAnchor>
  <xdr:twoCellAnchor editAs="absolute">
    <xdr:from>
      <xdr:col>10</xdr:col>
      <xdr:colOff>4231203</xdr:colOff>
      <xdr:row>0</xdr:row>
      <xdr:rowOff>6802</xdr:rowOff>
    </xdr:from>
    <xdr:to>
      <xdr:col>10</xdr:col>
      <xdr:colOff>5074846</xdr:colOff>
      <xdr:row>1</xdr:row>
      <xdr:rowOff>170089</xdr:rowOff>
    </xdr:to>
    <xdr:sp macro="" textlink="">
      <xdr:nvSpPr>
        <xdr:cNvPr id="20" name="TextBox 19">
          <a:extLst>
            <a:ext uri="{FF2B5EF4-FFF2-40B4-BE49-F238E27FC236}">
              <a16:creationId xmlns:a16="http://schemas.microsoft.com/office/drawing/2014/main" id="{3AF05723-FE10-4E8F-A2CD-CC943DAC16AA}"/>
            </a:ext>
          </a:extLst>
        </xdr:cNvPr>
        <xdr:cNvSpPr txBox="1"/>
      </xdr:nvSpPr>
      <xdr:spPr>
        <a:xfrm>
          <a:off x="6844394" y="6802"/>
          <a:ext cx="843643" cy="4762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r"/>
          <a:r>
            <a:rPr lang="en-US" sz="1200" b="1"/>
            <a:t>Jump</a:t>
          </a:r>
          <a:r>
            <a:rPr lang="en-US" sz="1200" b="1" baseline="0"/>
            <a:t> to Components</a:t>
          </a:r>
          <a:endParaRPr lang="en-US" sz="1200" b="1"/>
        </a:p>
      </xdr:txBody>
    </xdr:sp>
    <xdr:clientData/>
  </xdr:twoCellAnchor>
  <xdr:twoCellAnchor editAs="absolute">
    <xdr:from>
      <xdr:col>0</xdr:col>
      <xdr:colOff>0</xdr:colOff>
      <xdr:row>1</xdr:row>
      <xdr:rowOff>114301</xdr:rowOff>
    </xdr:from>
    <xdr:to>
      <xdr:col>8</xdr:col>
      <xdr:colOff>276555</xdr:colOff>
      <xdr:row>3</xdr:row>
      <xdr:rowOff>69181</xdr:rowOff>
    </xdr:to>
    <xdr:pic>
      <xdr:nvPicPr>
        <xdr:cNvPr id="22" name="Picture 21">
          <a:extLst>
            <a:ext uri="{FF2B5EF4-FFF2-40B4-BE49-F238E27FC236}">
              <a16:creationId xmlns:a16="http://schemas.microsoft.com/office/drawing/2014/main" id="{0B5A7C93-FC30-4A23-AED0-2D41DE7AE42A}"/>
            </a:ext>
          </a:extLst>
        </xdr:cNvPr>
        <xdr:cNvPicPr>
          <a:picLocks noChangeAspect="1"/>
        </xdr:cNvPicPr>
      </xdr:nvPicPr>
      <xdr:blipFill>
        <a:blip xmlns:r="http://schemas.openxmlformats.org/officeDocument/2006/relationships" r:embed="rId9"/>
        <a:stretch>
          <a:fillRect/>
        </a:stretch>
      </xdr:blipFill>
      <xdr:spPr>
        <a:xfrm>
          <a:off x="0" y="427265"/>
          <a:ext cx="1548824" cy="58080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9</xdr:col>
      <xdr:colOff>1012030</xdr:colOff>
      <xdr:row>1</xdr:row>
      <xdr:rowOff>125015</xdr:rowOff>
    </xdr:from>
    <xdr:to>
      <xdr:col>9</xdr:col>
      <xdr:colOff>1926430</xdr:colOff>
      <xdr:row>3</xdr:row>
      <xdr:rowOff>9355</xdr:rowOff>
    </xdr:to>
    <xdr:sp macro="" textlink="">
      <xdr:nvSpPr>
        <xdr:cNvPr id="2" name="Rectangle: Rounded Corners 1">
          <a:hlinkClick xmlns:r="http://schemas.openxmlformats.org/officeDocument/2006/relationships" r:id="rId1"/>
          <a:extLst>
            <a:ext uri="{FF2B5EF4-FFF2-40B4-BE49-F238E27FC236}">
              <a16:creationId xmlns:a16="http://schemas.microsoft.com/office/drawing/2014/main" id="{76C5BA0B-2732-4557-83BB-8A3A76826E5E}"/>
            </a:ext>
          </a:extLst>
        </xdr:cNvPr>
        <xdr:cNvSpPr/>
      </xdr:nvSpPr>
      <xdr:spPr>
        <a:xfrm>
          <a:off x="3093923" y="437979"/>
          <a:ext cx="914400" cy="510269"/>
        </a:xfrm>
        <a:prstGeom prst="roundRect">
          <a:avLst/>
        </a:prstGeom>
        <a:solidFill>
          <a:srgbClr val="1A5EAB">
            <a:alpha val="75000"/>
          </a:srgbClr>
        </a:solidFill>
        <a:ln>
          <a:solidFill>
            <a:srgbClr val="1A5EAB"/>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en-US" sz="1050">
              <a:latin typeface="Franklin Gothic Book" panose="020B0503020102020204" pitchFamily="34" charset="0"/>
            </a:rPr>
            <a:t>P</a:t>
          </a:r>
          <a:r>
            <a:rPr lang="en-US" altLang="zh-CN" sz="1050">
              <a:latin typeface="Franklin Gothic Book" panose="020B0503020102020204" pitchFamily="34" charset="0"/>
            </a:rPr>
            <a:t>rinciple 1</a:t>
          </a:r>
          <a:endParaRPr lang="en-US" sz="1050">
            <a:latin typeface="Franklin Gothic Book" panose="020B0503020102020204" pitchFamily="34" charset="0"/>
          </a:endParaRPr>
        </a:p>
      </xdr:txBody>
    </xdr:sp>
    <xdr:clientData/>
  </xdr:twoCellAnchor>
  <xdr:twoCellAnchor editAs="absolute">
    <xdr:from>
      <xdr:col>9</xdr:col>
      <xdr:colOff>2098475</xdr:colOff>
      <xdr:row>1</xdr:row>
      <xdr:rowOff>125015</xdr:rowOff>
    </xdr:from>
    <xdr:to>
      <xdr:col>9</xdr:col>
      <xdr:colOff>3012875</xdr:colOff>
      <xdr:row>3</xdr:row>
      <xdr:rowOff>9355</xdr:rowOff>
    </xdr:to>
    <xdr:sp macro="" textlink="">
      <xdr:nvSpPr>
        <xdr:cNvPr id="3" name="Rectangle: Rounded Corners 2">
          <a:hlinkClick xmlns:r="http://schemas.openxmlformats.org/officeDocument/2006/relationships" r:id="rId2"/>
          <a:extLst>
            <a:ext uri="{FF2B5EF4-FFF2-40B4-BE49-F238E27FC236}">
              <a16:creationId xmlns:a16="http://schemas.microsoft.com/office/drawing/2014/main" id="{5519FAD1-2539-4D08-BBB2-8DDC0A665089}"/>
            </a:ext>
          </a:extLst>
        </xdr:cNvPr>
        <xdr:cNvSpPr/>
      </xdr:nvSpPr>
      <xdr:spPr>
        <a:xfrm>
          <a:off x="4180368" y="437979"/>
          <a:ext cx="914400" cy="510269"/>
        </a:xfrm>
        <a:prstGeom prst="roundRect">
          <a:avLst/>
        </a:prstGeom>
        <a:solidFill>
          <a:srgbClr val="1A5EAB">
            <a:alpha val="75000"/>
          </a:srgbClr>
        </a:solidFill>
        <a:ln>
          <a:solidFill>
            <a:srgbClr val="1A5EAB"/>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en-US" sz="1050">
              <a:latin typeface="Franklin Gothic Book" panose="020B0503020102020204" pitchFamily="34" charset="0"/>
            </a:rPr>
            <a:t>P</a:t>
          </a:r>
          <a:r>
            <a:rPr lang="en-US" altLang="zh-CN" sz="1050">
              <a:latin typeface="Franklin Gothic Book" panose="020B0503020102020204" pitchFamily="34" charset="0"/>
            </a:rPr>
            <a:t>rinciple 2</a:t>
          </a:r>
          <a:endParaRPr lang="en-US" sz="1050">
            <a:latin typeface="Franklin Gothic Book" panose="020B0503020102020204" pitchFamily="34" charset="0"/>
          </a:endParaRPr>
        </a:p>
      </xdr:txBody>
    </xdr:sp>
    <xdr:clientData/>
  </xdr:twoCellAnchor>
  <xdr:twoCellAnchor editAs="absolute">
    <xdr:from>
      <xdr:col>9</xdr:col>
      <xdr:colOff>3190873</xdr:colOff>
      <xdr:row>1</xdr:row>
      <xdr:rowOff>122467</xdr:rowOff>
    </xdr:from>
    <xdr:to>
      <xdr:col>9</xdr:col>
      <xdr:colOff>4105273</xdr:colOff>
      <xdr:row>3</xdr:row>
      <xdr:rowOff>6807</xdr:rowOff>
    </xdr:to>
    <xdr:sp macro="" textlink="">
      <xdr:nvSpPr>
        <xdr:cNvPr id="19" name="Rectangle: Rounded Corners 18">
          <a:extLst>
            <a:ext uri="{FF2B5EF4-FFF2-40B4-BE49-F238E27FC236}">
              <a16:creationId xmlns:a16="http://schemas.microsoft.com/office/drawing/2014/main" id="{19168493-5E07-4DAE-BBE4-DA6F9AE8AF5E}"/>
            </a:ext>
          </a:extLst>
        </xdr:cNvPr>
        <xdr:cNvSpPr/>
      </xdr:nvSpPr>
      <xdr:spPr>
        <a:xfrm>
          <a:off x="5272766" y="435431"/>
          <a:ext cx="914400" cy="510269"/>
        </a:xfrm>
        <a:prstGeom prst="roundRect">
          <a:avLst/>
        </a:prstGeom>
        <a:solidFill>
          <a:srgbClr val="1A5EAB"/>
        </a:solidFill>
        <a:ln>
          <a:solidFill>
            <a:srgbClr val="1A5EAB"/>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en-US" sz="1050">
              <a:latin typeface="Franklin Gothic Book" panose="020B0503020102020204" pitchFamily="34" charset="0"/>
            </a:rPr>
            <a:t>P</a:t>
          </a:r>
          <a:r>
            <a:rPr lang="en-US" altLang="zh-CN" sz="1050">
              <a:latin typeface="Franklin Gothic Book" panose="020B0503020102020204" pitchFamily="34" charset="0"/>
            </a:rPr>
            <a:t>rinciple 3</a:t>
          </a:r>
          <a:endParaRPr lang="en-US" sz="1050">
            <a:latin typeface="Franklin Gothic Book" panose="020B0503020102020204" pitchFamily="34" charset="0"/>
          </a:endParaRPr>
        </a:p>
      </xdr:txBody>
    </xdr:sp>
    <xdr:clientData/>
  </xdr:twoCellAnchor>
  <xdr:twoCellAnchor editAs="absolute">
    <xdr:from>
      <xdr:col>8</xdr:col>
      <xdr:colOff>428625</xdr:colOff>
      <xdr:row>1</xdr:row>
      <xdr:rowOff>88446</xdr:rowOff>
    </xdr:from>
    <xdr:to>
      <xdr:col>9</xdr:col>
      <xdr:colOff>932090</xdr:colOff>
      <xdr:row>3</xdr:row>
      <xdr:rowOff>1236</xdr:rowOff>
    </xdr:to>
    <xdr:sp macro="" textlink="">
      <xdr:nvSpPr>
        <xdr:cNvPr id="22" name="TextBox 21">
          <a:extLst>
            <a:ext uri="{FF2B5EF4-FFF2-40B4-BE49-F238E27FC236}">
              <a16:creationId xmlns:a16="http://schemas.microsoft.com/office/drawing/2014/main" id="{2E9AC67A-0968-43EF-B1B1-26CD22B6DB59}"/>
            </a:ext>
          </a:extLst>
        </xdr:cNvPr>
        <xdr:cNvSpPr txBox="1"/>
      </xdr:nvSpPr>
      <xdr:spPr>
        <a:xfrm>
          <a:off x="1700894" y="401410"/>
          <a:ext cx="1313089" cy="5374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pPr algn="r"/>
          <a:r>
            <a:rPr lang="en-US" sz="1400" b="1"/>
            <a:t>Jump</a:t>
          </a:r>
          <a:r>
            <a:rPr lang="en-US" sz="1400" b="1" baseline="0"/>
            <a:t> to principles</a:t>
          </a:r>
          <a:endParaRPr lang="en-US" sz="1400" b="1"/>
        </a:p>
      </xdr:txBody>
    </xdr:sp>
    <xdr:clientData/>
  </xdr:twoCellAnchor>
  <xdr:twoCellAnchor editAs="absolute">
    <xdr:from>
      <xdr:col>10</xdr:col>
      <xdr:colOff>4224400</xdr:colOff>
      <xdr:row>0</xdr:row>
      <xdr:rowOff>0</xdr:rowOff>
    </xdr:from>
    <xdr:to>
      <xdr:col>10</xdr:col>
      <xdr:colOff>5068043</xdr:colOff>
      <xdr:row>1</xdr:row>
      <xdr:rowOff>163287</xdr:rowOff>
    </xdr:to>
    <xdr:sp macro="" textlink="">
      <xdr:nvSpPr>
        <xdr:cNvPr id="23" name="TextBox 22">
          <a:extLst>
            <a:ext uri="{FF2B5EF4-FFF2-40B4-BE49-F238E27FC236}">
              <a16:creationId xmlns:a16="http://schemas.microsoft.com/office/drawing/2014/main" id="{22B480A5-DAA2-4195-88BC-906E71E2CC2C}"/>
            </a:ext>
          </a:extLst>
        </xdr:cNvPr>
        <xdr:cNvSpPr txBox="1"/>
      </xdr:nvSpPr>
      <xdr:spPr>
        <a:xfrm>
          <a:off x="6837591" y="0"/>
          <a:ext cx="843643" cy="4762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r"/>
          <a:r>
            <a:rPr lang="en-US" sz="1200" b="1"/>
            <a:t>Jump</a:t>
          </a:r>
          <a:r>
            <a:rPr lang="en-US" sz="1200" b="1" baseline="0"/>
            <a:t> to Components</a:t>
          </a:r>
          <a:endParaRPr lang="en-US" sz="1200" b="1"/>
        </a:p>
      </xdr:txBody>
    </xdr:sp>
    <xdr:clientData/>
  </xdr:twoCellAnchor>
  <xdr:twoCellAnchor editAs="absolute">
    <xdr:from>
      <xdr:col>10</xdr:col>
      <xdr:colOff>5115667</xdr:colOff>
      <xdr:row>0</xdr:row>
      <xdr:rowOff>0</xdr:rowOff>
    </xdr:from>
    <xdr:to>
      <xdr:col>13</xdr:col>
      <xdr:colOff>691183</xdr:colOff>
      <xdr:row>1</xdr:row>
      <xdr:rowOff>52796</xdr:rowOff>
    </xdr:to>
    <xdr:sp macro="" textlink="">
      <xdr:nvSpPr>
        <xdr:cNvPr id="4" name="Rectangle: Rounded Corners 3">
          <a:hlinkClick xmlns:r="http://schemas.openxmlformats.org/officeDocument/2006/relationships" r:id="rId3"/>
          <a:extLst>
            <a:ext uri="{FF2B5EF4-FFF2-40B4-BE49-F238E27FC236}">
              <a16:creationId xmlns:a16="http://schemas.microsoft.com/office/drawing/2014/main" id="{141D0662-4CE4-4AD4-A382-50B4AE9B42AF}"/>
            </a:ext>
          </a:extLst>
        </xdr:cNvPr>
        <xdr:cNvSpPr/>
      </xdr:nvSpPr>
      <xdr:spPr>
        <a:xfrm>
          <a:off x="7728858" y="0"/>
          <a:ext cx="2928938" cy="365760"/>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3.1.1a: Impact of the fishery/farm on food and nutrition security</a:t>
          </a:r>
        </a:p>
      </xdr:txBody>
    </xdr:sp>
    <xdr:clientData/>
  </xdr:twoCellAnchor>
  <xdr:twoCellAnchor editAs="absolute">
    <xdr:from>
      <xdr:col>10</xdr:col>
      <xdr:colOff>5115667</xdr:colOff>
      <xdr:row>1</xdr:row>
      <xdr:rowOff>87243</xdr:rowOff>
    </xdr:from>
    <xdr:to>
      <xdr:col>13</xdr:col>
      <xdr:colOff>691183</xdr:colOff>
      <xdr:row>2</xdr:row>
      <xdr:rowOff>140038</xdr:rowOff>
    </xdr:to>
    <xdr:sp macro="" textlink="">
      <xdr:nvSpPr>
        <xdr:cNvPr id="20" name="Rectangle: Rounded Corners 19">
          <a:hlinkClick xmlns:r="http://schemas.openxmlformats.org/officeDocument/2006/relationships" r:id="rId4"/>
          <a:extLst>
            <a:ext uri="{FF2B5EF4-FFF2-40B4-BE49-F238E27FC236}">
              <a16:creationId xmlns:a16="http://schemas.microsoft.com/office/drawing/2014/main" id="{AF0BC24F-BAD9-4CDF-99C9-4C98BA97F88F}"/>
            </a:ext>
          </a:extLst>
        </xdr:cNvPr>
        <xdr:cNvSpPr/>
      </xdr:nvSpPr>
      <xdr:spPr>
        <a:xfrm>
          <a:off x="7728858" y="400207"/>
          <a:ext cx="2928938" cy="365760"/>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3.1.1b: Food and nutrition security for small-scale fishing and smallholder farming communities</a:t>
          </a:r>
        </a:p>
      </xdr:txBody>
    </xdr:sp>
    <xdr:clientData/>
  </xdr:twoCellAnchor>
  <xdr:twoCellAnchor editAs="absolute">
    <xdr:from>
      <xdr:col>10</xdr:col>
      <xdr:colOff>5115667</xdr:colOff>
      <xdr:row>2</xdr:row>
      <xdr:rowOff>174485</xdr:rowOff>
    </xdr:from>
    <xdr:to>
      <xdr:col>10</xdr:col>
      <xdr:colOff>6481157</xdr:colOff>
      <xdr:row>3</xdr:row>
      <xdr:rowOff>227281</xdr:rowOff>
    </xdr:to>
    <xdr:sp macro="" textlink="">
      <xdr:nvSpPr>
        <xdr:cNvPr id="21" name="Rectangle: Rounded Corners 20">
          <a:hlinkClick xmlns:r="http://schemas.openxmlformats.org/officeDocument/2006/relationships" r:id="rId5"/>
          <a:extLst>
            <a:ext uri="{FF2B5EF4-FFF2-40B4-BE49-F238E27FC236}">
              <a16:creationId xmlns:a16="http://schemas.microsoft.com/office/drawing/2014/main" id="{FF64C902-A55F-4E4B-92F8-5BCE8137BF54}"/>
            </a:ext>
          </a:extLst>
        </xdr:cNvPr>
        <xdr:cNvSpPr/>
      </xdr:nvSpPr>
      <xdr:spPr>
        <a:xfrm>
          <a:off x="7728858" y="800414"/>
          <a:ext cx="1417320" cy="365760"/>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3.1.2: Healthcare</a:t>
          </a:r>
        </a:p>
      </xdr:txBody>
    </xdr:sp>
    <xdr:clientData/>
  </xdr:twoCellAnchor>
  <xdr:twoCellAnchor editAs="absolute">
    <xdr:from>
      <xdr:col>10</xdr:col>
      <xdr:colOff>6575455</xdr:colOff>
      <xdr:row>2</xdr:row>
      <xdr:rowOff>174485</xdr:rowOff>
    </xdr:from>
    <xdr:to>
      <xdr:col>13</xdr:col>
      <xdr:colOff>691183</xdr:colOff>
      <xdr:row>3</xdr:row>
      <xdr:rowOff>227281</xdr:rowOff>
    </xdr:to>
    <xdr:sp macro="" textlink="">
      <xdr:nvSpPr>
        <xdr:cNvPr id="24" name="Rectangle: Rounded Corners 23">
          <a:hlinkClick xmlns:r="http://schemas.openxmlformats.org/officeDocument/2006/relationships" r:id="rId6"/>
          <a:extLst>
            <a:ext uri="{FF2B5EF4-FFF2-40B4-BE49-F238E27FC236}">
              <a16:creationId xmlns:a16="http://schemas.microsoft.com/office/drawing/2014/main" id="{808B3611-80E7-4719-BB69-4735CF2A1163}"/>
            </a:ext>
          </a:extLst>
        </xdr:cNvPr>
        <xdr:cNvSpPr/>
      </xdr:nvSpPr>
      <xdr:spPr>
        <a:xfrm>
          <a:off x="9240476" y="800414"/>
          <a:ext cx="1417320" cy="365760"/>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3.1.3: Education</a:t>
          </a:r>
        </a:p>
      </xdr:txBody>
    </xdr:sp>
    <xdr:clientData/>
  </xdr:twoCellAnchor>
  <xdr:twoCellAnchor editAs="absolute">
    <xdr:from>
      <xdr:col>13</xdr:col>
      <xdr:colOff>776227</xdr:colOff>
      <xdr:row>0</xdr:row>
      <xdr:rowOff>0</xdr:rowOff>
    </xdr:from>
    <xdr:to>
      <xdr:col>15</xdr:col>
      <xdr:colOff>1059440</xdr:colOff>
      <xdr:row>1</xdr:row>
      <xdr:rowOff>52796</xdr:rowOff>
    </xdr:to>
    <xdr:sp macro="" textlink="">
      <xdr:nvSpPr>
        <xdr:cNvPr id="25" name="Rectangle: Rounded Corners 24">
          <a:hlinkClick xmlns:r="http://schemas.openxmlformats.org/officeDocument/2006/relationships" r:id="rId7"/>
          <a:extLst>
            <a:ext uri="{FF2B5EF4-FFF2-40B4-BE49-F238E27FC236}">
              <a16:creationId xmlns:a16="http://schemas.microsoft.com/office/drawing/2014/main" id="{9F8C5B41-4196-497C-AEBC-CB25136FC121}"/>
            </a:ext>
          </a:extLst>
        </xdr:cNvPr>
        <xdr:cNvSpPr/>
      </xdr:nvSpPr>
      <xdr:spPr>
        <a:xfrm>
          <a:off x="10742840" y="0"/>
          <a:ext cx="2928938" cy="365760"/>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3.1.4: Access to basic services for small-scale fishing and smallholder farming communities</a:t>
          </a:r>
        </a:p>
      </xdr:txBody>
    </xdr:sp>
    <xdr:clientData/>
  </xdr:twoCellAnchor>
  <xdr:twoCellAnchor editAs="absolute">
    <xdr:from>
      <xdr:col>13</xdr:col>
      <xdr:colOff>776227</xdr:colOff>
      <xdr:row>1</xdr:row>
      <xdr:rowOff>87243</xdr:rowOff>
    </xdr:from>
    <xdr:to>
      <xdr:col>15</xdr:col>
      <xdr:colOff>1059440</xdr:colOff>
      <xdr:row>2</xdr:row>
      <xdr:rowOff>140038</xdr:rowOff>
    </xdr:to>
    <xdr:sp macro="" textlink="">
      <xdr:nvSpPr>
        <xdr:cNvPr id="26" name="Rectangle: Rounded Corners 25">
          <a:hlinkClick xmlns:r="http://schemas.openxmlformats.org/officeDocument/2006/relationships" r:id="rId8"/>
          <a:extLst>
            <a:ext uri="{FF2B5EF4-FFF2-40B4-BE49-F238E27FC236}">
              <a16:creationId xmlns:a16="http://schemas.microsoft.com/office/drawing/2014/main" id="{0B7845D2-E234-4729-88C5-FAB16354E762}"/>
            </a:ext>
          </a:extLst>
        </xdr:cNvPr>
        <xdr:cNvSpPr/>
      </xdr:nvSpPr>
      <xdr:spPr>
        <a:xfrm>
          <a:off x="10742840" y="400207"/>
          <a:ext cx="2928938" cy="365760"/>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3.2.1: Benefits to and within the community</a:t>
          </a:r>
        </a:p>
      </xdr:txBody>
    </xdr:sp>
    <xdr:clientData/>
  </xdr:twoCellAnchor>
  <xdr:twoCellAnchor editAs="absolute">
    <xdr:from>
      <xdr:col>13</xdr:col>
      <xdr:colOff>776227</xdr:colOff>
      <xdr:row>2</xdr:row>
      <xdr:rowOff>174485</xdr:rowOff>
    </xdr:from>
    <xdr:to>
      <xdr:col>15</xdr:col>
      <xdr:colOff>1059440</xdr:colOff>
      <xdr:row>3</xdr:row>
      <xdr:rowOff>227281</xdr:rowOff>
    </xdr:to>
    <xdr:sp macro="" textlink="">
      <xdr:nvSpPr>
        <xdr:cNvPr id="27" name="Rectangle: Rounded Corners 26">
          <a:hlinkClick xmlns:r="http://schemas.openxmlformats.org/officeDocument/2006/relationships" r:id="rId9"/>
          <a:extLst>
            <a:ext uri="{FF2B5EF4-FFF2-40B4-BE49-F238E27FC236}">
              <a16:creationId xmlns:a16="http://schemas.microsoft.com/office/drawing/2014/main" id="{BE8E49FC-6C2A-8D22-E3DC-45AB29DE81D2}"/>
            </a:ext>
          </a:extLst>
        </xdr:cNvPr>
        <xdr:cNvSpPr/>
      </xdr:nvSpPr>
      <xdr:spPr>
        <a:xfrm>
          <a:off x="10742840" y="800414"/>
          <a:ext cx="2928938" cy="365760"/>
        </a:xfrm>
        <a:prstGeom prst="roundRect">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91440" tIns="0" rIns="0" bIns="0" rtlCol="0" anchor="ctr" anchorCtr="0"/>
        <a:lstStyle/>
        <a:p>
          <a:pPr algn="l"/>
          <a:r>
            <a:rPr lang="en-US" sz="900">
              <a:latin typeface="Franklin Gothic Book" panose="020B0503020102020204" pitchFamily="34" charset="0"/>
            </a:rPr>
            <a:t>3.2.2: Livelihood security </a:t>
          </a:r>
        </a:p>
      </xdr:txBody>
    </xdr:sp>
    <xdr:clientData/>
  </xdr:twoCellAnchor>
  <xdr:twoCellAnchor editAs="absolute">
    <xdr:from>
      <xdr:col>0</xdr:col>
      <xdr:colOff>0</xdr:colOff>
      <xdr:row>1</xdr:row>
      <xdr:rowOff>114301</xdr:rowOff>
    </xdr:from>
    <xdr:to>
      <xdr:col>8</xdr:col>
      <xdr:colOff>276555</xdr:colOff>
      <xdr:row>3</xdr:row>
      <xdr:rowOff>69181</xdr:rowOff>
    </xdr:to>
    <xdr:pic>
      <xdr:nvPicPr>
        <xdr:cNvPr id="29" name="Picture 28">
          <a:extLst>
            <a:ext uri="{FF2B5EF4-FFF2-40B4-BE49-F238E27FC236}">
              <a16:creationId xmlns:a16="http://schemas.microsoft.com/office/drawing/2014/main" id="{0911B8CC-5FAA-45C5-B080-5986ABB96A63}"/>
            </a:ext>
          </a:extLst>
        </xdr:cNvPr>
        <xdr:cNvPicPr>
          <a:picLocks noChangeAspect="1"/>
        </xdr:cNvPicPr>
      </xdr:nvPicPr>
      <xdr:blipFill>
        <a:blip xmlns:r="http://schemas.openxmlformats.org/officeDocument/2006/relationships" r:embed="rId10"/>
        <a:stretch>
          <a:fillRect/>
        </a:stretch>
      </xdr:blipFill>
      <xdr:spPr>
        <a:xfrm>
          <a:off x="0" y="427265"/>
          <a:ext cx="1548824" cy="58080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40</xdr:col>
      <xdr:colOff>431800</xdr:colOff>
      <xdr:row>3</xdr:row>
      <xdr:rowOff>22225</xdr:rowOff>
    </xdr:from>
    <xdr:to>
      <xdr:col>43</xdr:col>
      <xdr:colOff>127000</xdr:colOff>
      <xdr:row>16</xdr:row>
      <xdr:rowOff>25401</xdr:rowOff>
    </xdr:to>
    <xdr:graphicFrame macro="">
      <xdr:nvGraphicFramePr>
        <xdr:cNvPr id="2" name="Chart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44</xdr:col>
      <xdr:colOff>304800</xdr:colOff>
      <xdr:row>3</xdr:row>
      <xdr:rowOff>3175</xdr:rowOff>
    </xdr:from>
    <xdr:to>
      <xdr:col>47</xdr:col>
      <xdr:colOff>257302</xdr:colOff>
      <xdr:row>16</xdr:row>
      <xdr:rowOff>5715</xdr:rowOff>
    </xdr:to>
    <xdr:graphicFrame macro="">
      <xdr:nvGraphicFramePr>
        <xdr:cNvPr id="3" name="Chart 2">
          <a:extLst>
            <a:ext uri="{FF2B5EF4-FFF2-40B4-BE49-F238E27FC236}">
              <a16:creationId xmlns:a16="http://schemas.microsoft.com/office/drawing/2014/main" id="{00000000-0008-0000-0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48</xdr:col>
      <xdr:colOff>317500</xdr:colOff>
      <xdr:row>3</xdr:row>
      <xdr:rowOff>1</xdr:rowOff>
    </xdr:from>
    <xdr:to>
      <xdr:col>51</xdr:col>
      <xdr:colOff>222250</xdr:colOff>
      <xdr:row>16</xdr:row>
      <xdr:rowOff>2541</xdr:rowOff>
    </xdr:to>
    <xdr:graphicFrame macro="">
      <xdr:nvGraphicFramePr>
        <xdr:cNvPr id="4" name="Chart 3">
          <a:extLst>
            <a:ext uri="{FF2B5EF4-FFF2-40B4-BE49-F238E27FC236}">
              <a16:creationId xmlns:a16="http://schemas.microsoft.com/office/drawing/2014/main" id="{00000000-0008-0000-0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52</xdr:col>
      <xdr:colOff>247650</xdr:colOff>
      <xdr:row>3</xdr:row>
      <xdr:rowOff>34924</xdr:rowOff>
    </xdr:from>
    <xdr:to>
      <xdr:col>58</xdr:col>
      <xdr:colOff>320802</xdr:colOff>
      <xdr:row>16</xdr:row>
      <xdr:rowOff>37464</xdr:rowOff>
    </xdr:to>
    <xdr:graphicFrame macro="">
      <xdr:nvGraphicFramePr>
        <xdr:cNvPr id="5" name="Chart 4">
          <a:extLst>
            <a:ext uri="{FF2B5EF4-FFF2-40B4-BE49-F238E27FC236}">
              <a16:creationId xmlns:a16="http://schemas.microsoft.com/office/drawing/2014/main" id="{00000000-0008-0000-06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41</xdr:col>
      <xdr:colOff>584201</xdr:colOff>
      <xdr:row>24</xdr:row>
      <xdr:rowOff>28575</xdr:rowOff>
    </xdr:from>
    <xdr:to>
      <xdr:col>43</xdr:col>
      <xdr:colOff>446912</xdr:colOff>
      <xdr:row>33</xdr:row>
      <xdr:rowOff>91989</xdr:rowOff>
    </xdr:to>
    <xdr:pic>
      <xdr:nvPicPr>
        <xdr:cNvPr id="6" name="Picture 5">
          <a:extLst>
            <a:ext uri="{FF2B5EF4-FFF2-40B4-BE49-F238E27FC236}">
              <a16:creationId xmlns:a16="http://schemas.microsoft.com/office/drawing/2014/main" id="{00000000-0008-0000-0600-000006000000}"/>
            </a:ext>
          </a:extLst>
        </xdr:cNvPr>
        <xdr:cNvPicPr>
          <a:picLocks noChangeAspect="1"/>
        </xdr:cNvPicPr>
      </xdr:nvPicPr>
      <xdr:blipFill rotWithShape="1">
        <a:blip xmlns:r="http://schemas.openxmlformats.org/officeDocument/2006/relationships" r:embed="rId5"/>
        <a:srcRect r="70470"/>
        <a:stretch/>
      </xdr:blipFill>
      <xdr:spPr>
        <a:xfrm>
          <a:off x="4445001" y="4257675"/>
          <a:ext cx="1678809" cy="1720764"/>
        </a:xfrm>
        <a:prstGeom prst="rect">
          <a:avLst/>
        </a:prstGeom>
      </xdr:spPr>
    </xdr:pic>
    <xdr:clientData/>
  </xdr:twoCellAnchor>
  <xdr:twoCellAnchor editAs="oneCell">
    <xdr:from>
      <xdr:col>45</xdr:col>
      <xdr:colOff>241299</xdr:colOff>
      <xdr:row>23</xdr:row>
      <xdr:rowOff>161925</xdr:rowOff>
    </xdr:from>
    <xdr:to>
      <xdr:col>47</xdr:col>
      <xdr:colOff>533633</xdr:colOff>
      <xdr:row>33</xdr:row>
      <xdr:rowOff>60239</xdr:rowOff>
    </xdr:to>
    <xdr:pic>
      <xdr:nvPicPr>
        <xdr:cNvPr id="7" name="Picture 6">
          <a:extLst>
            <a:ext uri="{FF2B5EF4-FFF2-40B4-BE49-F238E27FC236}">
              <a16:creationId xmlns:a16="http://schemas.microsoft.com/office/drawing/2014/main" id="{00000000-0008-0000-0600-000007000000}"/>
            </a:ext>
          </a:extLst>
        </xdr:cNvPr>
        <xdr:cNvPicPr>
          <a:picLocks noChangeAspect="1"/>
        </xdr:cNvPicPr>
      </xdr:nvPicPr>
      <xdr:blipFill rotWithShape="1">
        <a:blip xmlns:r="http://schemas.openxmlformats.org/officeDocument/2006/relationships" r:embed="rId5"/>
        <a:srcRect l="35480" r="34023"/>
        <a:stretch/>
      </xdr:blipFill>
      <xdr:spPr>
        <a:xfrm>
          <a:off x="3676649" y="4225925"/>
          <a:ext cx="1733783" cy="1720764"/>
        </a:xfrm>
        <a:prstGeom prst="rect">
          <a:avLst/>
        </a:prstGeom>
      </xdr:spPr>
    </xdr:pic>
    <xdr:clientData/>
  </xdr:twoCellAnchor>
  <xdr:twoCellAnchor editAs="oneCell">
    <xdr:from>
      <xdr:col>49</xdr:col>
      <xdr:colOff>317500</xdr:colOff>
      <xdr:row>23</xdr:row>
      <xdr:rowOff>161925</xdr:rowOff>
    </xdr:from>
    <xdr:to>
      <xdr:col>51</xdr:col>
      <xdr:colOff>361950</xdr:colOff>
      <xdr:row>33</xdr:row>
      <xdr:rowOff>60239</xdr:rowOff>
    </xdr:to>
    <xdr:pic>
      <xdr:nvPicPr>
        <xdr:cNvPr id="8" name="Picture 7">
          <a:extLst>
            <a:ext uri="{FF2B5EF4-FFF2-40B4-BE49-F238E27FC236}">
              <a16:creationId xmlns:a16="http://schemas.microsoft.com/office/drawing/2014/main" id="{00000000-0008-0000-0600-000008000000}"/>
            </a:ext>
          </a:extLst>
        </xdr:cNvPr>
        <xdr:cNvPicPr>
          <a:picLocks noChangeAspect="1"/>
        </xdr:cNvPicPr>
      </xdr:nvPicPr>
      <xdr:blipFill rotWithShape="1">
        <a:blip xmlns:r="http://schemas.openxmlformats.org/officeDocument/2006/relationships" r:embed="rId5"/>
        <a:srcRect l="72523"/>
        <a:stretch/>
      </xdr:blipFill>
      <xdr:spPr>
        <a:xfrm>
          <a:off x="6337300" y="4225925"/>
          <a:ext cx="1562100" cy="1720764"/>
        </a:xfrm>
        <a:prstGeom prst="rect">
          <a:avLst/>
        </a:prstGeom>
      </xdr:spPr>
    </xdr:pic>
    <xdr:clientData/>
  </xdr:twoCellAnchor>
  <xdr:twoCellAnchor editAs="oneCell">
    <xdr:from>
      <xdr:col>40</xdr:col>
      <xdr:colOff>480647</xdr:colOff>
      <xdr:row>136</xdr:row>
      <xdr:rowOff>117231</xdr:rowOff>
    </xdr:from>
    <xdr:to>
      <xdr:col>46</xdr:col>
      <xdr:colOff>293079</xdr:colOff>
      <xdr:row>140</xdr:row>
      <xdr:rowOff>48379</xdr:rowOff>
    </xdr:to>
    <xdr:pic>
      <xdr:nvPicPr>
        <xdr:cNvPr id="9" name="Picture 8">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6"/>
        <a:stretch>
          <a:fillRect/>
        </a:stretch>
      </xdr:blipFill>
      <xdr:spPr>
        <a:xfrm>
          <a:off x="685801" y="26693446"/>
          <a:ext cx="4185138" cy="611087"/>
        </a:xfrm>
        <a:prstGeom prst="rect">
          <a:avLst/>
        </a:prstGeom>
      </xdr:spPr>
    </xdr:pic>
    <xdr:clientData/>
  </xdr:twoCellAnchor>
  <xdr:twoCellAnchor editAs="oneCell">
    <xdr:from>
      <xdr:col>40</xdr:col>
      <xdr:colOff>140677</xdr:colOff>
      <xdr:row>79</xdr:row>
      <xdr:rowOff>76199</xdr:rowOff>
    </xdr:from>
    <xdr:to>
      <xdr:col>49</xdr:col>
      <xdr:colOff>369279</xdr:colOff>
      <xdr:row>131</xdr:row>
      <xdr:rowOff>59328</xdr:rowOff>
    </xdr:to>
    <xdr:pic>
      <xdr:nvPicPr>
        <xdr:cNvPr id="10" name="Picture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7"/>
        <a:stretch>
          <a:fillRect/>
        </a:stretch>
      </xdr:blipFill>
      <xdr:spPr>
        <a:xfrm>
          <a:off x="345831" y="17860107"/>
          <a:ext cx="6447692" cy="882232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25</xdr:col>
          <xdr:colOff>365760</xdr:colOff>
          <xdr:row>7</xdr:row>
          <xdr:rowOff>137160</xdr:rowOff>
        </xdr:from>
        <xdr:to>
          <xdr:col>28</xdr:col>
          <xdr:colOff>289560</xdr:colOff>
          <xdr:row>11</xdr:row>
          <xdr:rowOff>99060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800-0000012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US" sz="1400" b="0" i="0" u="none" strike="noStrike" baseline="0">
                  <a:solidFill>
                    <a:srgbClr val="000000"/>
                  </a:solidFill>
                  <a:latin typeface="Franklin Gothic Medium"/>
                </a:rPr>
                <a:t>Export Executive Summary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403860</xdr:colOff>
          <xdr:row>12</xdr:row>
          <xdr:rowOff>60960</xdr:rowOff>
        </xdr:from>
        <xdr:to>
          <xdr:col>28</xdr:col>
          <xdr:colOff>327660</xdr:colOff>
          <xdr:row>16</xdr:row>
          <xdr:rowOff>99060</xdr:rowOff>
        </xdr:to>
        <xdr:sp macro="" textlink="">
          <xdr:nvSpPr>
            <xdr:cNvPr id="8199" name="Button 7" hidden="1">
              <a:extLst>
                <a:ext uri="{63B3BB69-23CF-44E3-9099-C40C66FF867C}">
                  <a14:compatExt spid="_x0000_s8199"/>
                </a:ext>
                <a:ext uri="{FF2B5EF4-FFF2-40B4-BE49-F238E27FC236}">
                  <a16:creationId xmlns:a16="http://schemas.microsoft.com/office/drawing/2014/main" id="{00000000-0008-0000-0800-0000072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US" sz="1400" b="0" i="0" u="none" strike="noStrike" baseline="0">
                  <a:solidFill>
                    <a:srgbClr val="000000"/>
                  </a:solidFill>
                  <a:latin typeface="Franklin Gothic Medium"/>
                </a:rPr>
                <a:t>Export Full Report PDF</a:t>
              </a:r>
            </a:p>
          </xdr:txBody>
        </xdr:sp>
        <xdr:clientData fPrintsWithSheet="0"/>
      </xdr:twoCellAnchor>
    </mc:Choice>
    <mc:Fallback/>
  </mc:AlternateContent>
  <xdr:twoCellAnchor>
    <xdr:from>
      <xdr:col>28</xdr:col>
      <xdr:colOff>361950</xdr:colOff>
      <xdr:row>7</xdr:row>
      <xdr:rowOff>104775</xdr:rowOff>
    </xdr:from>
    <xdr:to>
      <xdr:col>28</xdr:col>
      <xdr:colOff>553278</xdr:colOff>
      <xdr:row>11</xdr:row>
      <xdr:rowOff>95250</xdr:rowOff>
    </xdr:to>
    <xdr:sp macro="" textlink="">
      <xdr:nvSpPr>
        <xdr:cNvPr id="11" name="Right Brace 10">
          <a:extLst>
            <a:ext uri="{FF2B5EF4-FFF2-40B4-BE49-F238E27FC236}">
              <a16:creationId xmlns:a16="http://schemas.microsoft.com/office/drawing/2014/main" id="{00000000-0008-0000-0700-00000B000000}"/>
            </a:ext>
          </a:extLst>
        </xdr:cNvPr>
        <xdr:cNvSpPr/>
      </xdr:nvSpPr>
      <xdr:spPr>
        <a:xfrm>
          <a:off x="13226498" y="1393549"/>
          <a:ext cx="191328" cy="719344"/>
        </a:xfrm>
        <a:prstGeom prst="rightBrace">
          <a:avLst>
            <a:gd name="adj1" fmla="val 66304"/>
            <a:gd name="adj2" fmla="val 41709"/>
          </a:avLst>
        </a:prstGeom>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en-US" sz="1100"/>
        </a:p>
      </xdr:txBody>
    </xdr:sp>
    <xdr:clientData/>
  </xdr:twoCellAnchor>
  <xdr:twoCellAnchor>
    <xdr:from>
      <xdr:col>28</xdr:col>
      <xdr:colOff>368576</xdr:colOff>
      <xdr:row>12</xdr:row>
      <xdr:rowOff>68331</xdr:rowOff>
    </xdr:from>
    <xdr:to>
      <xdr:col>28</xdr:col>
      <xdr:colOff>559904</xdr:colOff>
      <xdr:row>16</xdr:row>
      <xdr:rowOff>111814</xdr:rowOff>
    </xdr:to>
    <xdr:sp macro="" textlink="">
      <xdr:nvSpPr>
        <xdr:cNvPr id="15" name="Right Brace 14">
          <a:extLst>
            <a:ext uri="{FF2B5EF4-FFF2-40B4-BE49-F238E27FC236}">
              <a16:creationId xmlns:a16="http://schemas.microsoft.com/office/drawing/2014/main" id="{00000000-0008-0000-0700-00000F000000}"/>
            </a:ext>
          </a:extLst>
        </xdr:cNvPr>
        <xdr:cNvSpPr/>
      </xdr:nvSpPr>
      <xdr:spPr>
        <a:xfrm>
          <a:off x="13233124" y="2254940"/>
          <a:ext cx="191328" cy="719344"/>
        </a:xfrm>
        <a:prstGeom prst="rightBrace">
          <a:avLst>
            <a:gd name="adj1" fmla="val 66304"/>
            <a:gd name="adj2" fmla="val 46315"/>
          </a:avLst>
        </a:prstGeom>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en-US" sz="1100"/>
        </a:p>
      </xdr:txBody>
    </xdr:sp>
    <xdr:clientData/>
  </xdr:twoCellAnchor>
  <xdr:twoCellAnchor editAs="oneCell">
    <xdr:from>
      <xdr:col>12</xdr:col>
      <xdr:colOff>404666</xdr:colOff>
      <xdr:row>8</xdr:row>
      <xdr:rowOff>117763</xdr:rowOff>
    </xdr:from>
    <xdr:to>
      <xdr:col>17</xdr:col>
      <xdr:colOff>133928</xdr:colOff>
      <xdr:row>14</xdr:row>
      <xdr:rowOff>142660</xdr:rowOff>
    </xdr:to>
    <xdr:pic>
      <xdr:nvPicPr>
        <xdr:cNvPr id="2" name="Picture 1">
          <a:extLst>
            <a:ext uri="{FF2B5EF4-FFF2-40B4-BE49-F238E27FC236}">
              <a16:creationId xmlns:a16="http://schemas.microsoft.com/office/drawing/2014/main" id="{A79D2ADE-FB00-4F02-B12E-7CE66126E7B0}"/>
            </a:ext>
          </a:extLst>
        </xdr:cNvPr>
        <xdr:cNvPicPr>
          <a:picLocks noChangeAspect="1"/>
        </xdr:cNvPicPr>
      </xdr:nvPicPr>
      <xdr:blipFill>
        <a:blip xmlns:r="http://schemas.openxmlformats.org/officeDocument/2006/relationships" r:embed="rId1"/>
        <a:stretch>
          <a:fillRect/>
        </a:stretch>
      </xdr:blipFill>
      <xdr:spPr>
        <a:xfrm>
          <a:off x="3508084" y="1558636"/>
          <a:ext cx="2777262" cy="107784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7</xdr:col>
      <xdr:colOff>285750</xdr:colOff>
      <xdr:row>7</xdr:row>
      <xdr:rowOff>88899</xdr:rowOff>
    </xdr:from>
    <xdr:to>
      <xdr:col>11</xdr:col>
      <xdr:colOff>1693</xdr:colOff>
      <xdr:row>22</xdr:row>
      <xdr:rowOff>151340</xdr:rowOff>
    </xdr:to>
    <xdr:graphicFrame macro="">
      <xdr:nvGraphicFramePr>
        <xdr:cNvPr id="2" name="Chart 1">
          <a:extLst>
            <a:ext uri="{FF2B5EF4-FFF2-40B4-BE49-F238E27FC236}">
              <a16:creationId xmlns:a16="http://schemas.microsoft.com/office/drawing/2014/main" id="{4127B17A-3359-4634-89CE-B76387FAF92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279398</xdr:colOff>
      <xdr:row>7</xdr:row>
      <xdr:rowOff>103716</xdr:rowOff>
    </xdr:from>
    <xdr:to>
      <xdr:col>15</xdr:col>
      <xdr:colOff>133349</xdr:colOff>
      <xdr:row>22</xdr:row>
      <xdr:rowOff>168273</xdr:rowOff>
    </xdr:to>
    <xdr:graphicFrame macro="">
      <xdr:nvGraphicFramePr>
        <xdr:cNvPr id="3" name="Chart 2">
          <a:extLst>
            <a:ext uri="{FF2B5EF4-FFF2-40B4-BE49-F238E27FC236}">
              <a16:creationId xmlns:a16="http://schemas.microsoft.com/office/drawing/2014/main" id="{01598697-818A-4E00-99AD-1E378DA4923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365126</xdr:colOff>
      <xdr:row>7</xdr:row>
      <xdr:rowOff>65618</xdr:rowOff>
    </xdr:from>
    <xdr:to>
      <xdr:col>19</xdr:col>
      <xdr:colOff>98426</xdr:colOff>
      <xdr:row>22</xdr:row>
      <xdr:rowOff>116416</xdr:rowOff>
    </xdr:to>
    <xdr:graphicFrame macro="">
      <xdr:nvGraphicFramePr>
        <xdr:cNvPr id="4" name="Chart 3">
          <a:extLst>
            <a:ext uri="{FF2B5EF4-FFF2-40B4-BE49-F238E27FC236}">
              <a16:creationId xmlns:a16="http://schemas.microsoft.com/office/drawing/2014/main" id="{2468AC82-2281-4F1B-AC90-07AB91E35C4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19</xdr:col>
      <xdr:colOff>386293</xdr:colOff>
      <xdr:row>7</xdr:row>
      <xdr:rowOff>46566</xdr:rowOff>
    </xdr:from>
    <xdr:to>
      <xdr:col>23</xdr:col>
      <xdr:colOff>190501</xdr:colOff>
      <xdr:row>22</xdr:row>
      <xdr:rowOff>121708</xdr:rowOff>
    </xdr:to>
    <xdr:graphicFrame macro="">
      <xdr:nvGraphicFramePr>
        <xdr:cNvPr id="5" name="Chart 4">
          <a:extLst>
            <a:ext uri="{FF2B5EF4-FFF2-40B4-BE49-F238E27FC236}">
              <a16:creationId xmlns:a16="http://schemas.microsoft.com/office/drawing/2014/main" id="{CE16FAE5-7CF9-4A75-8F9C-49D1A00AD2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12</xdr:col>
      <xdr:colOff>484910</xdr:colOff>
      <xdr:row>5</xdr:row>
      <xdr:rowOff>40697</xdr:rowOff>
    </xdr:from>
    <xdr:to>
      <xdr:col>15</xdr:col>
      <xdr:colOff>492530</xdr:colOff>
      <xdr:row>18</xdr:row>
      <xdr:rowOff>127288</xdr:rowOff>
    </xdr:to>
    <xdr:pic>
      <xdr:nvPicPr>
        <xdr:cNvPr id="2" name="Picture 1">
          <a:extLst>
            <a:ext uri="{FF2B5EF4-FFF2-40B4-BE49-F238E27FC236}">
              <a16:creationId xmlns:a16="http://schemas.microsoft.com/office/drawing/2014/main" id="{10C2D83B-CDD9-4CE5-83DD-E6622D024BEA}"/>
            </a:ext>
          </a:extLst>
        </xdr:cNvPr>
        <xdr:cNvPicPr>
          <a:picLocks/>
        </xdr:cNvPicPr>
      </xdr:nvPicPr>
      <xdr:blipFill rotWithShape="1">
        <a:blip xmlns:r="http://schemas.openxmlformats.org/officeDocument/2006/relationships" r:embed="rId1"/>
        <a:srcRect r="70470"/>
        <a:stretch/>
      </xdr:blipFill>
      <xdr:spPr>
        <a:xfrm>
          <a:off x="7689274" y="1166379"/>
          <a:ext cx="2103120" cy="2286000"/>
        </a:xfrm>
        <a:prstGeom prst="rect">
          <a:avLst/>
        </a:prstGeom>
      </xdr:spPr>
    </xdr:pic>
    <xdr:clientData/>
  </xdr:twoCellAnchor>
  <xdr:twoCellAnchor editAs="oneCell">
    <xdr:from>
      <xdr:col>16</xdr:col>
      <xdr:colOff>501390</xdr:colOff>
      <xdr:row>5</xdr:row>
      <xdr:rowOff>40697</xdr:rowOff>
    </xdr:from>
    <xdr:to>
      <xdr:col>20</xdr:col>
      <xdr:colOff>110691</xdr:colOff>
      <xdr:row>18</xdr:row>
      <xdr:rowOff>127288</xdr:rowOff>
    </xdr:to>
    <xdr:pic>
      <xdr:nvPicPr>
        <xdr:cNvPr id="3" name="Picture 2">
          <a:extLst>
            <a:ext uri="{FF2B5EF4-FFF2-40B4-BE49-F238E27FC236}">
              <a16:creationId xmlns:a16="http://schemas.microsoft.com/office/drawing/2014/main" id="{8D4710DD-8A28-4197-BB96-E46E04BFF62A}"/>
            </a:ext>
          </a:extLst>
        </xdr:cNvPr>
        <xdr:cNvPicPr>
          <a:picLocks/>
        </xdr:cNvPicPr>
      </xdr:nvPicPr>
      <xdr:blipFill rotWithShape="1">
        <a:blip xmlns:r="http://schemas.openxmlformats.org/officeDocument/2006/relationships" r:embed="rId1"/>
        <a:srcRect l="35480" r="34023"/>
        <a:stretch/>
      </xdr:blipFill>
      <xdr:spPr>
        <a:xfrm>
          <a:off x="10199572" y="1166379"/>
          <a:ext cx="2103120" cy="2286000"/>
        </a:xfrm>
        <a:prstGeom prst="rect">
          <a:avLst/>
        </a:prstGeom>
      </xdr:spPr>
    </xdr:pic>
    <xdr:clientData/>
  </xdr:twoCellAnchor>
  <xdr:twoCellAnchor editAs="oneCell">
    <xdr:from>
      <xdr:col>20</xdr:col>
      <xdr:colOff>500553</xdr:colOff>
      <xdr:row>5</xdr:row>
      <xdr:rowOff>40697</xdr:rowOff>
    </xdr:from>
    <xdr:to>
      <xdr:col>24</xdr:col>
      <xdr:colOff>109856</xdr:colOff>
      <xdr:row>18</xdr:row>
      <xdr:rowOff>131397</xdr:rowOff>
    </xdr:to>
    <xdr:pic>
      <xdr:nvPicPr>
        <xdr:cNvPr id="4" name="Picture 3">
          <a:extLst>
            <a:ext uri="{FF2B5EF4-FFF2-40B4-BE49-F238E27FC236}">
              <a16:creationId xmlns:a16="http://schemas.microsoft.com/office/drawing/2014/main" id="{288943E9-E6E4-473D-B224-EC5075CC7415}"/>
            </a:ext>
          </a:extLst>
        </xdr:cNvPr>
        <xdr:cNvPicPr>
          <a:picLocks noChangeAspect="1"/>
        </xdr:cNvPicPr>
      </xdr:nvPicPr>
      <xdr:blipFill rotWithShape="1">
        <a:blip xmlns:r="http://schemas.openxmlformats.org/officeDocument/2006/relationships" r:embed="rId1"/>
        <a:srcRect l="72523"/>
        <a:stretch/>
      </xdr:blipFill>
      <xdr:spPr>
        <a:xfrm>
          <a:off x="12692553" y="1166379"/>
          <a:ext cx="2103120" cy="2290109"/>
        </a:xfrm>
        <a:prstGeom prst="rect">
          <a:avLst/>
        </a:prstGeom>
      </xdr:spPr>
    </xdr:pic>
    <xdr:clientData/>
  </xdr:twoCellAnchor>
</xdr:wsDr>
</file>

<file path=xl/theme/theme1.xml><?xml version="1.0" encoding="utf-8"?>
<a:theme xmlns:a="http://schemas.openxmlformats.org/drawingml/2006/main" name="Sheets">
  <a:themeElements>
    <a:clrScheme name="SRA Colors">
      <a:dk1>
        <a:sysClr val="windowText" lastClr="000000"/>
      </a:dk1>
      <a:lt1>
        <a:sysClr val="window" lastClr="FFFFFF"/>
      </a:lt1>
      <a:dk2>
        <a:srgbClr val="5C5C61"/>
      </a:dk2>
      <a:lt2>
        <a:srgbClr val="E7E6E6"/>
      </a:lt2>
      <a:accent1>
        <a:srgbClr val="1A5EAB"/>
      </a:accent1>
      <a:accent2>
        <a:srgbClr val="1096D4"/>
      </a:accent2>
      <a:accent3>
        <a:srgbClr val="238823"/>
      </a:accent3>
      <a:accent4>
        <a:srgbClr val="E6673E"/>
      </a:accent4>
      <a:accent5>
        <a:srgbClr val="FFC000"/>
      </a:accent5>
      <a:accent6>
        <a:srgbClr val="D2222D"/>
      </a:accent6>
      <a:hlink>
        <a:srgbClr val="1096D4"/>
      </a:hlink>
      <a:folHlink>
        <a:srgbClr val="1096D4"/>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riseseafood.org/social-responsibility-assessment/"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https://laborrights.org/sites/default/files/publications/WiFi_Guidelines_2025_02-compressed.pdf"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s://laborrights.org/sites/default/files/publications/WiFi_Guidelines_2025_02-compressed.pdf"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hyperlink" Target="https://laborrights.org/sites/default/files/publications/WiFi_Guidelines_2025_02-compressed.pdf"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dimension ref="B2:T62"/>
  <sheetViews>
    <sheetView showGridLines="0" zoomScale="85" zoomScaleNormal="85" workbookViewId="0">
      <pane ySplit="3" topLeftCell="A4" activePane="bottomLeft" state="frozen"/>
      <selection pane="bottomLeft" activeCell="Q19" sqref="Q19"/>
    </sheetView>
  </sheetViews>
  <sheetFormatPr defaultColWidth="8.77734375" defaultRowHeight="13.8"/>
  <cols>
    <col min="1" max="1" width="3.44140625" style="67" customWidth="1"/>
    <col min="2" max="2" width="5.5546875" style="67" customWidth="1"/>
    <col min="3" max="3" width="12" style="67" customWidth="1"/>
    <col min="4" max="4" width="9.44140625" style="67" customWidth="1"/>
    <col min="5" max="7" width="12" style="67" customWidth="1"/>
    <col min="8" max="8" width="12.77734375" style="67" customWidth="1"/>
    <col min="9" max="15" width="12" style="67" customWidth="1"/>
    <col min="16" max="16" width="13.109375" style="67" customWidth="1"/>
    <col min="17" max="17" width="12" style="67" customWidth="1"/>
    <col min="18" max="18" width="2.44140625" style="67" customWidth="1"/>
    <col min="19" max="16384" width="8.77734375" style="67"/>
  </cols>
  <sheetData>
    <row r="2" spans="2:14" ht="103.2" customHeight="1">
      <c r="B2" s="66" t="s">
        <v>0</v>
      </c>
    </row>
    <row r="3" spans="2:14" ht="28.2" customHeight="1">
      <c r="B3" s="417" t="s">
        <v>1</v>
      </c>
    </row>
    <row r="4" spans="2:14">
      <c r="B4" s="418"/>
    </row>
    <row r="5" spans="2:14" s="68" customFormat="1">
      <c r="B5" s="68" t="s">
        <v>2</v>
      </c>
    </row>
    <row r="6" spans="2:14" s="68" customFormat="1" ht="17.7" customHeight="1">
      <c r="B6" s="68" t="s">
        <v>3</v>
      </c>
    </row>
    <row r="7" spans="2:14" s="68" customFormat="1" ht="16.95" customHeight="1"/>
    <row r="8" spans="2:14" s="68" customFormat="1" ht="49.95" customHeight="1">
      <c r="C8" s="460" t="s">
        <v>4</v>
      </c>
      <c r="D8" s="460"/>
      <c r="E8" s="291"/>
      <c r="F8" s="461" t="s">
        <v>5</v>
      </c>
      <c r="G8" s="462"/>
      <c r="I8" s="463" t="s">
        <v>1050</v>
      </c>
      <c r="J8" s="463"/>
      <c r="L8" s="464" t="s">
        <v>6</v>
      </c>
      <c r="M8" s="464"/>
    </row>
    <row r="9" spans="2:14" s="68" customFormat="1" ht="49.95" customHeight="1">
      <c r="C9" s="460"/>
      <c r="D9" s="460"/>
      <c r="E9" s="293"/>
      <c r="F9" s="462"/>
      <c r="G9" s="462"/>
      <c r="H9" s="292"/>
      <c r="I9" s="463"/>
      <c r="J9" s="463"/>
      <c r="K9" s="292"/>
      <c r="L9" s="464"/>
      <c r="M9" s="464"/>
      <c r="N9" s="292"/>
    </row>
    <row r="10" spans="2:14" s="68" customFormat="1"/>
    <row r="11" spans="2:14" s="68" customFormat="1">
      <c r="B11" s="68" t="s">
        <v>7</v>
      </c>
    </row>
    <row r="12" spans="2:14" s="68" customFormat="1" ht="7.2" customHeight="1"/>
    <row r="13" spans="2:14" s="68" customFormat="1" ht="15.6">
      <c r="B13" s="284">
        <v>1</v>
      </c>
      <c r="C13" s="69" t="s">
        <v>8</v>
      </c>
    </row>
    <row r="14" spans="2:14" s="68" customFormat="1" ht="4.95" customHeight="1">
      <c r="C14" s="70"/>
    </row>
    <row r="15" spans="2:14" s="68" customFormat="1">
      <c r="C15" s="71" t="s">
        <v>9</v>
      </c>
      <c r="E15" s="465" t="s">
        <v>10</v>
      </c>
      <c r="F15" s="465"/>
    </row>
    <row r="16" spans="2:14" s="68" customFormat="1" ht="20.7" customHeight="1">
      <c r="C16" s="68" t="s">
        <v>11</v>
      </c>
    </row>
    <row r="17" spans="2:7" s="68" customFormat="1" ht="20.7" customHeight="1">
      <c r="C17" s="68" t="s">
        <v>12</v>
      </c>
    </row>
    <row r="18" spans="2:7" s="68" customFormat="1" ht="20.7" customHeight="1">
      <c r="C18" s="68" t="s">
        <v>13</v>
      </c>
    </row>
    <row r="19" spans="2:7" s="68" customFormat="1" ht="20.7" customHeight="1">
      <c r="C19" s="424" t="s">
        <v>1084</v>
      </c>
    </row>
    <row r="20" spans="2:7" s="68" customFormat="1" ht="22.95" customHeight="1">
      <c r="B20" s="284">
        <v>2</v>
      </c>
      <c r="C20" s="69" t="s">
        <v>1051</v>
      </c>
    </row>
    <row r="21" spans="2:7" s="68" customFormat="1" ht="4.2" customHeight="1" thickBot="1">
      <c r="C21" s="70"/>
    </row>
    <row r="22" spans="2:7" s="68" customFormat="1" ht="15" thickTop="1" thickBot="1">
      <c r="C22" s="71" t="s">
        <v>9</v>
      </c>
      <c r="E22" s="72" t="s">
        <v>14</v>
      </c>
      <c r="F22" s="72" t="s">
        <v>15</v>
      </c>
      <c r="G22" s="72" t="s">
        <v>16</v>
      </c>
    </row>
    <row r="23" spans="2:7" s="68" customFormat="1" ht="19.2" customHeight="1" thickTop="1">
      <c r="C23" s="70" t="s">
        <v>1052</v>
      </c>
    </row>
    <row r="24" spans="2:7" s="68" customFormat="1" ht="19.2" customHeight="1">
      <c r="C24" s="70" t="s">
        <v>1053</v>
      </c>
    </row>
    <row r="25" spans="2:7" s="68" customFormat="1" ht="19.2" customHeight="1">
      <c r="C25" s="70"/>
    </row>
    <row r="26" spans="2:7" s="68" customFormat="1" ht="19.2" customHeight="1">
      <c r="C26" s="290" t="s">
        <v>1054</v>
      </c>
    </row>
    <row r="27" spans="2:7" s="68" customFormat="1" ht="19.2" customHeight="1">
      <c r="B27" s="74"/>
      <c r="C27" s="70" t="s">
        <v>1055</v>
      </c>
    </row>
    <row r="28" spans="2:7" s="68" customFormat="1" ht="9.4499999999999993" customHeight="1"/>
    <row r="29" spans="2:7" s="68" customFormat="1">
      <c r="D29" s="73" t="s">
        <v>17</v>
      </c>
      <c r="E29" s="68" t="s">
        <v>1056</v>
      </c>
    </row>
    <row r="30" spans="2:7" s="68" customFormat="1">
      <c r="D30" s="73" t="s">
        <v>18</v>
      </c>
      <c r="E30" s="68" t="s">
        <v>1057</v>
      </c>
    </row>
    <row r="31" spans="2:7" s="68" customFormat="1">
      <c r="D31" s="73" t="s">
        <v>19</v>
      </c>
      <c r="E31" s="68" t="s">
        <v>20</v>
      </c>
    </row>
    <row r="32" spans="2:7" s="68" customFormat="1">
      <c r="D32" s="74" t="s">
        <v>21</v>
      </c>
      <c r="E32" s="68" t="s">
        <v>1058</v>
      </c>
    </row>
    <row r="33" spans="2:20" s="68" customFormat="1" ht="14.4">
      <c r="D33" s="74"/>
      <c r="E33" s="236" t="s">
        <v>22</v>
      </c>
    </row>
    <row r="34" spans="2:20" s="68" customFormat="1" ht="8.6999999999999993" customHeight="1"/>
    <row r="35" spans="2:20" s="68" customFormat="1">
      <c r="C35" s="290" t="s">
        <v>1062</v>
      </c>
    </row>
    <row r="36" spans="2:20" s="68" customFormat="1" ht="19.8" customHeight="1">
      <c r="B36" s="286"/>
      <c r="C36" s="458" t="s">
        <v>23</v>
      </c>
      <c r="D36" s="458"/>
      <c r="E36" s="458"/>
      <c r="F36" s="458"/>
      <c r="G36" s="458"/>
      <c r="H36" s="458"/>
      <c r="I36" s="458"/>
      <c r="J36" s="458"/>
      <c r="K36" s="458"/>
      <c r="L36" s="458"/>
      <c r="M36" s="458"/>
      <c r="N36" s="458"/>
      <c r="O36" s="458"/>
      <c r="P36" s="458"/>
      <c r="Q36" s="458"/>
      <c r="R36" s="458"/>
      <c r="S36" s="458"/>
      <c r="T36" s="458"/>
    </row>
    <row r="37" spans="2:20" s="68" customFormat="1" ht="21" customHeight="1">
      <c r="C37" s="187" t="s">
        <v>1059</v>
      </c>
      <c r="D37" s="419"/>
      <c r="E37" s="419"/>
      <c r="F37" s="419"/>
      <c r="G37" s="188"/>
      <c r="J37" s="420" t="s">
        <v>1060</v>
      </c>
    </row>
    <row r="38" spans="2:20" s="68" customFormat="1" ht="27.45" customHeight="1">
      <c r="C38" s="459" t="s">
        <v>1063</v>
      </c>
      <c r="D38" s="459"/>
      <c r="E38" s="459"/>
      <c r="F38" s="459"/>
      <c r="G38" s="459"/>
      <c r="H38" s="459"/>
      <c r="I38" s="459"/>
      <c r="J38" s="459"/>
      <c r="K38" s="459"/>
      <c r="L38" s="459"/>
      <c r="M38" s="459"/>
      <c r="N38" s="459"/>
      <c r="O38" s="459"/>
      <c r="P38" s="459"/>
      <c r="Q38" s="459"/>
      <c r="R38" s="459"/>
      <c r="S38" s="459"/>
      <c r="T38" s="459"/>
    </row>
    <row r="39" spans="2:20" s="68" customFormat="1">
      <c r="C39" s="71" t="s">
        <v>24</v>
      </c>
    </row>
    <row r="40" spans="2:20" s="68" customFormat="1" ht="33" customHeight="1">
      <c r="C40" s="290" t="s">
        <v>1061</v>
      </c>
    </row>
    <row r="41" spans="2:20" s="68" customFormat="1" ht="33" customHeight="1">
      <c r="C41" s="459" t="s">
        <v>1064</v>
      </c>
      <c r="D41" s="459"/>
      <c r="E41" s="459"/>
      <c r="F41" s="459"/>
      <c r="G41" s="459"/>
      <c r="H41" s="459"/>
      <c r="I41" s="459"/>
      <c r="J41" s="459"/>
      <c r="K41" s="459"/>
      <c r="L41" s="459"/>
      <c r="M41" s="459"/>
      <c r="N41" s="459"/>
      <c r="O41" s="459"/>
      <c r="P41" s="459"/>
      <c r="Q41" s="459"/>
      <c r="R41" s="459"/>
      <c r="S41" s="459"/>
      <c r="T41" s="459"/>
    </row>
    <row r="42" spans="2:20" s="68" customFormat="1" ht="23.4" customHeight="1">
      <c r="B42" s="74"/>
      <c r="C42" s="70" t="s">
        <v>1065</v>
      </c>
    </row>
    <row r="43" spans="2:20" s="68" customFormat="1" ht="31.2" customHeight="1">
      <c r="C43" s="457" t="s">
        <v>25</v>
      </c>
      <c r="D43" s="457"/>
      <c r="E43" s="457"/>
      <c r="F43" s="457"/>
      <c r="G43" s="457"/>
      <c r="H43" s="457"/>
      <c r="I43" s="457"/>
      <c r="J43" s="457"/>
      <c r="K43" s="457"/>
      <c r="L43" s="457"/>
      <c r="M43" s="457"/>
      <c r="N43" s="457"/>
      <c r="O43" s="457"/>
      <c r="P43" s="457"/>
      <c r="Q43" s="457"/>
      <c r="R43" s="457"/>
      <c r="S43" s="457"/>
      <c r="T43" s="457"/>
    </row>
    <row r="44" spans="2:20" s="68" customFormat="1" ht="25.8" customHeight="1">
      <c r="C44" s="283"/>
      <c r="D44" s="285" t="s">
        <v>26</v>
      </c>
      <c r="E44" s="283"/>
      <c r="F44" s="283"/>
      <c r="G44" s="283"/>
      <c r="H44" s="283"/>
      <c r="I44" s="283"/>
      <c r="J44" s="283"/>
      <c r="K44" s="283"/>
      <c r="L44" s="283"/>
      <c r="M44" s="283"/>
      <c r="N44" s="283"/>
      <c r="O44" s="283"/>
      <c r="P44" s="283"/>
      <c r="Q44" s="283"/>
      <c r="R44" s="283"/>
      <c r="S44" s="283"/>
      <c r="T44" s="283"/>
    </row>
    <row r="45" spans="2:20" s="68" customFormat="1" ht="31.2" customHeight="1">
      <c r="B45" s="284">
        <v>3</v>
      </c>
      <c r="C45" s="69" t="s">
        <v>27</v>
      </c>
    </row>
    <row r="46" spans="2:20" s="68" customFormat="1" ht="4.95" customHeight="1" thickBot="1">
      <c r="C46" s="70"/>
    </row>
    <row r="47" spans="2:20" s="68" customFormat="1" ht="15" thickTop="1" thickBot="1">
      <c r="C47" s="71" t="s">
        <v>9</v>
      </c>
      <c r="E47" s="454" t="s">
        <v>28</v>
      </c>
      <c r="F47" s="455"/>
    </row>
    <row r="48" spans="2:20" s="68" customFormat="1" ht="27.6" customHeight="1" thickTop="1">
      <c r="C48" s="262" t="s">
        <v>1066</v>
      </c>
    </row>
    <row r="49" spans="2:18" s="68" customFormat="1" ht="18.45" customHeight="1">
      <c r="C49" s="68" t="s">
        <v>1067</v>
      </c>
    </row>
    <row r="50" spans="2:18" s="68" customFormat="1">
      <c r="C50" s="68" t="s">
        <v>29</v>
      </c>
    </row>
    <row r="51" spans="2:18" s="68" customFormat="1" ht="19.95" customHeight="1">
      <c r="C51" s="71" t="s">
        <v>30</v>
      </c>
    </row>
    <row r="52" spans="2:18" s="68" customFormat="1">
      <c r="C52" s="71" t="s">
        <v>31</v>
      </c>
    </row>
    <row r="53" spans="2:18" s="68" customFormat="1">
      <c r="C53" s="71" t="s">
        <v>1082</v>
      </c>
    </row>
    <row r="54" spans="2:18" s="68" customFormat="1">
      <c r="C54" s="71" t="s">
        <v>32</v>
      </c>
    </row>
    <row r="55" spans="2:18" s="68" customFormat="1" ht="4.95" customHeight="1">
      <c r="C55" s="71"/>
    </row>
    <row r="56" spans="2:18" s="68" customFormat="1" ht="22.2" customHeight="1">
      <c r="C56" s="75" t="s">
        <v>33</v>
      </c>
      <c r="D56" s="76"/>
      <c r="E56" s="76"/>
      <c r="F56" s="76"/>
      <c r="G56" s="76"/>
      <c r="H56" s="76"/>
      <c r="I56" s="76"/>
      <c r="J56" s="76"/>
      <c r="K56" s="76"/>
      <c r="L56" s="76"/>
      <c r="M56" s="76"/>
      <c r="N56" s="76"/>
      <c r="O56" s="76"/>
      <c r="P56" s="76"/>
      <c r="Q56" s="76"/>
      <c r="R56" s="76"/>
    </row>
    <row r="57" spans="2:18" s="68" customFormat="1" ht="20.7" customHeight="1">
      <c r="C57" s="77" t="s">
        <v>1083</v>
      </c>
      <c r="D57" s="76"/>
      <c r="E57" s="76"/>
      <c r="F57" s="76"/>
      <c r="G57" s="76"/>
      <c r="H57" s="76"/>
      <c r="I57" s="76"/>
      <c r="J57" s="76"/>
      <c r="K57" s="76"/>
      <c r="L57" s="76"/>
      <c r="M57" s="76"/>
      <c r="N57" s="76"/>
      <c r="O57" s="76"/>
      <c r="P57" s="76"/>
      <c r="Q57" s="76"/>
      <c r="R57" s="76"/>
    </row>
    <row r="58" spans="2:18" s="68" customFormat="1" ht="22.95" customHeight="1">
      <c r="B58" s="284">
        <v>4</v>
      </c>
      <c r="C58" s="69" t="s">
        <v>34</v>
      </c>
    </row>
    <row r="59" spans="2:18" s="68" customFormat="1" ht="4.2" customHeight="1"/>
    <row r="60" spans="2:18" s="68" customFormat="1">
      <c r="C60" s="71" t="s">
        <v>9</v>
      </c>
      <c r="E60" s="456" t="s">
        <v>35</v>
      </c>
      <c r="F60" s="456"/>
    </row>
    <row r="61" spans="2:18" s="68" customFormat="1" ht="19.2" customHeight="1">
      <c r="C61" s="68" t="s">
        <v>1068</v>
      </c>
    </row>
    <row r="62" spans="2:18" s="68" customFormat="1"/>
  </sheetData>
  <sheetProtection algorithmName="SHA-512" hashValue="oQPeeGdoyKlCcHq+EesHag0uNzYKjG5TkKU9DpStok5E88GTWzbMd2woX407VWzYbBB6SaITr0Z0Fw9prw0daA==" saltValue="B32lxj5Efwn4H/KppBoijw==" spinCount="100000" sheet="1" selectLockedCells="1" selectUnlockedCells="1"/>
  <mergeCells count="11">
    <mergeCell ref="C8:D9"/>
    <mergeCell ref="F8:G9"/>
    <mergeCell ref="I8:J9"/>
    <mergeCell ref="L8:M9"/>
    <mergeCell ref="E15:F15"/>
    <mergeCell ref="E47:F47"/>
    <mergeCell ref="E60:F60"/>
    <mergeCell ref="C43:T43"/>
    <mergeCell ref="C36:T36"/>
    <mergeCell ref="C38:T38"/>
    <mergeCell ref="C41:T41"/>
  </mergeCells>
  <hyperlinks>
    <hyperlink ref="J37" r:id="rId1" display="https://riseseafood.org/social-responsibility-assessment/" xr:uid="{CF489F35-CFF6-4571-B4C3-CFB7FC4CE665}"/>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0" tint="-0.499984740745262"/>
  </sheetPr>
  <dimension ref="A1:H230"/>
  <sheetViews>
    <sheetView showGridLines="0" zoomScaleNormal="100" workbookViewId="0">
      <pane ySplit="5" topLeftCell="A6" activePane="bottomLeft" state="frozen"/>
      <selection pane="bottomLeft" activeCell="D141" sqref="D141:D144"/>
    </sheetView>
  </sheetViews>
  <sheetFormatPr defaultColWidth="9" defaultRowHeight="13.2"/>
  <cols>
    <col min="1" max="1" width="3" customWidth="1"/>
    <col min="2" max="2" width="40.44140625" customWidth="1"/>
    <col min="3" max="3" width="38.44140625" style="270" customWidth="1"/>
    <col min="4" max="6" width="10.44140625" customWidth="1"/>
    <col min="7" max="7" width="10.77734375" customWidth="1"/>
  </cols>
  <sheetData>
    <row r="1" spans="2:8" ht="24">
      <c r="B1" s="23" t="s">
        <v>10</v>
      </c>
    </row>
    <row r="2" spans="2:8" s="79" customFormat="1" ht="11.7" customHeight="1">
      <c r="B2" s="78"/>
      <c r="C2" s="271"/>
    </row>
    <row r="3" spans="2:8" s="79" customFormat="1">
      <c r="B3" s="112" t="s">
        <v>36</v>
      </c>
      <c r="C3" s="80" t="s">
        <v>37</v>
      </c>
    </row>
    <row r="4" spans="2:8" s="79" customFormat="1">
      <c r="B4" s="112" t="s">
        <v>38</v>
      </c>
      <c r="C4" s="209" t="s">
        <v>39</v>
      </c>
    </row>
    <row r="5" spans="2:8" s="79" customFormat="1" ht="18" customHeight="1">
      <c r="B5" s="189" t="s">
        <v>40</v>
      </c>
      <c r="C5" s="81"/>
      <c r="D5" s="82"/>
      <c r="E5" s="82"/>
      <c r="F5" s="82"/>
    </row>
    <row r="6" spans="2:8" s="79" customFormat="1" ht="6.45" customHeight="1">
      <c r="C6" s="271"/>
    </row>
    <row r="7" spans="2:8" s="79" customFormat="1">
      <c r="B7" s="83" t="s">
        <v>41</v>
      </c>
      <c r="C7" s="84"/>
      <c r="D7" s="85"/>
      <c r="E7" s="85"/>
      <c r="F7" s="85"/>
      <c r="G7" s="85"/>
      <c r="H7" s="86"/>
    </row>
    <row r="8" spans="2:8" s="79" customFormat="1">
      <c r="B8" s="87" t="s">
        <v>42</v>
      </c>
      <c r="C8" s="191"/>
      <c r="D8" s="88"/>
      <c r="E8" s="88"/>
      <c r="F8" s="88"/>
      <c r="G8" s="88"/>
      <c r="H8" s="89"/>
    </row>
    <row r="9" spans="2:8" s="79" customFormat="1">
      <c r="B9" s="87" t="s">
        <v>43</v>
      </c>
      <c r="C9" s="244"/>
      <c r="D9" s="88"/>
      <c r="E9" s="88"/>
      <c r="F9" s="88"/>
      <c r="G9" s="88"/>
      <c r="H9" s="89"/>
    </row>
    <row r="10" spans="2:8" s="79" customFormat="1">
      <c r="B10" s="87" t="s">
        <v>44</v>
      </c>
      <c r="C10" s="190"/>
      <c r="D10" s="90"/>
      <c r="E10" s="90"/>
      <c r="F10" s="90"/>
      <c r="G10" s="90"/>
      <c r="H10" s="91"/>
    </row>
    <row r="11" spans="2:8" s="79" customFormat="1">
      <c r="B11" s="87" t="s">
        <v>45</v>
      </c>
      <c r="C11" s="190"/>
      <c r="D11" s="92"/>
      <c r="E11" s="92"/>
      <c r="F11" s="92"/>
      <c r="G11" s="92"/>
      <c r="H11" s="93"/>
    </row>
    <row r="12" spans="2:8" s="79" customFormat="1">
      <c r="B12" s="87" t="s">
        <v>46</v>
      </c>
      <c r="C12" s="190"/>
      <c r="D12" s="110"/>
      <c r="E12" s="110"/>
      <c r="F12" s="110"/>
      <c r="G12" s="110"/>
      <c r="H12" s="111"/>
    </row>
    <row r="13" spans="2:8" s="79" customFormat="1">
      <c r="B13" s="87" t="s">
        <v>47</v>
      </c>
      <c r="C13" s="210"/>
      <c r="D13" s="110"/>
      <c r="E13" s="110"/>
      <c r="F13" s="110"/>
      <c r="G13" s="110"/>
      <c r="H13" s="111"/>
    </row>
    <row r="14" spans="2:8" s="79" customFormat="1" ht="39" customHeight="1">
      <c r="B14" s="432" t="s">
        <v>48</v>
      </c>
      <c r="C14" s="433"/>
      <c r="D14" s="433"/>
      <c r="E14" s="433"/>
      <c r="F14" s="433"/>
      <c r="G14" s="433"/>
      <c r="H14" s="434"/>
    </row>
    <row r="15" spans="2:8" s="79" customFormat="1" ht="25.95" customHeight="1">
      <c r="B15" s="122" t="s">
        <v>49</v>
      </c>
      <c r="C15" s="435"/>
      <c r="D15" s="436"/>
      <c r="E15" s="436"/>
      <c r="F15" s="436"/>
      <c r="G15" s="436"/>
      <c r="H15" s="437"/>
    </row>
    <row r="16" spans="2:8" s="79" customFormat="1" ht="28.2" customHeight="1">
      <c r="B16" s="122" t="s">
        <v>50</v>
      </c>
      <c r="C16" s="435"/>
      <c r="D16" s="436"/>
      <c r="E16" s="436"/>
      <c r="F16" s="436"/>
      <c r="G16" s="436"/>
      <c r="H16" s="437"/>
    </row>
    <row r="17" spans="2:8" s="79" customFormat="1" ht="27" customHeight="1">
      <c r="B17" s="122" t="s">
        <v>51</v>
      </c>
      <c r="C17" s="435"/>
      <c r="D17" s="436"/>
      <c r="E17" s="436"/>
      <c r="F17" s="436"/>
      <c r="G17" s="436"/>
      <c r="H17" s="437"/>
    </row>
    <row r="18" spans="2:8" s="79" customFormat="1">
      <c r="B18" s="83" t="s">
        <v>10</v>
      </c>
      <c r="C18" s="84"/>
      <c r="D18" s="85"/>
      <c r="E18" s="85"/>
      <c r="F18" s="85"/>
      <c r="G18" s="85"/>
      <c r="H18" s="86"/>
    </row>
    <row r="19" spans="2:8" s="79" customFormat="1">
      <c r="B19" s="87" t="s">
        <v>52</v>
      </c>
      <c r="C19" s="272"/>
      <c r="D19" s="96"/>
      <c r="E19" s="96"/>
      <c r="F19" s="96"/>
      <c r="G19" s="96"/>
      <c r="H19" s="97"/>
    </row>
    <row r="20" spans="2:8" s="79" customFormat="1">
      <c r="B20" s="87" t="s">
        <v>53</v>
      </c>
      <c r="C20" s="272"/>
      <c r="D20" s="96"/>
      <c r="E20" s="96"/>
      <c r="F20" s="96"/>
      <c r="G20" s="96"/>
      <c r="H20" s="97"/>
    </row>
    <row r="21" spans="2:8" s="79" customFormat="1">
      <c r="B21" s="87" t="s">
        <v>54</v>
      </c>
      <c r="C21" s="98">
        <f>IF(C20-C19+1&lt;0,1,C20-C19+1)</f>
        <v>1</v>
      </c>
      <c r="D21" s="92"/>
      <c r="E21" s="92"/>
      <c r="F21" s="92"/>
      <c r="G21" s="92"/>
      <c r="H21" s="93"/>
    </row>
    <row r="22" spans="2:8" s="79" customFormat="1">
      <c r="B22" s="87" t="s">
        <v>55</v>
      </c>
      <c r="C22" s="190"/>
      <c r="D22" s="92"/>
      <c r="E22" s="92"/>
      <c r="F22" s="92"/>
      <c r="G22" s="92"/>
      <c r="H22" s="93"/>
    </row>
    <row r="23" spans="2:8" s="79" customFormat="1">
      <c r="B23" s="87" t="s">
        <v>56</v>
      </c>
      <c r="C23" s="190"/>
      <c r="D23" s="92"/>
      <c r="E23" s="92"/>
      <c r="F23" s="92"/>
      <c r="G23" s="92"/>
      <c r="H23" s="93"/>
    </row>
    <row r="24" spans="2:8" s="79" customFormat="1" ht="39.450000000000003" customHeight="1">
      <c r="B24" s="441" t="s">
        <v>57</v>
      </c>
      <c r="C24" s="441"/>
      <c r="D24" s="441"/>
      <c r="E24" s="441"/>
      <c r="F24" s="441"/>
      <c r="G24" s="441"/>
      <c r="H24" s="442"/>
    </row>
    <row r="25" spans="2:8" s="79" customFormat="1" ht="209.7" customHeight="1">
      <c r="B25" s="443"/>
      <c r="C25" s="444"/>
      <c r="D25" s="444"/>
      <c r="E25" s="444"/>
      <c r="F25" s="444"/>
      <c r="G25" s="444"/>
      <c r="H25" s="445"/>
    </row>
    <row r="26" spans="2:8" s="79" customFormat="1">
      <c r="B26" s="83" t="s">
        <v>58</v>
      </c>
      <c r="C26" s="84"/>
      <c r="D26" s="85"/>
      <c r="E26" s="85"/>
      <c r="F26" s="85"/>
      <c r="G26" s="85"/>
      <c r="H26" s="86"/>
    </row>
    <row r="27" spans="2:8" s="79" customFormat="1" ht="28.2" customHeight="1">
      <c r="B27" s="122" t="s">
        <v>59</v>
      </c>
      <c r="C27" s="191"/>
      <c r="D27" s="438" t="s">
        <v>60</v>
      </c>
      <c r="E27" s="439"/>
      <c r="F27" s="439"/>
      <c r="G27" s="439"/>
      <c r="H27" s="440"/>
    </row>
    <row r="28" spans="2:8" s="79" customFormat="1">
      <c r="B28" s="87" t="s">
        <v>61</v>
      </c>
      <c r="C28" s="190"/>
      <c r="D28" s="426" t="s">
        <v>62</v>
      </c>
      <c r="E28" s="427"/>
      <c r="F28" s="427"/>
      <c r="G28" s="427"/>
      <c r="H28" s="428"/>
    </row>
    <row r="29" spans="2:8" s="79" customFormat="1">
      <c r="B29" s="87" t="s">
        <v>63</v>
      </c>
      <c r="C29" s="190"/>
      <c r="D29" s="90"/>
      <c r="E29" s="90"/>
      <c r="F29" s="90"/>
      <c r="G29" s="90"/>
      <c r="H29" s="91"/>
    </row>
    <row r="30" spans="2:8" s="79" customFormat="1">
      <c r="B30" s="87" t="s">
        <v>64</v>
      </c>
      <c r="C30" s="190"/>
      <c r="D30" s="90"/>
      <c r="E30" s="90"/>
      <c r="F30" s="90"/>
      <c r="G30" s="90"/>
      <c r="H30" s="91"/>
    </row>
    <row r="31" spans="2:8" s="79" customFormat="1" ht="13.2" customHeight="1">
      <c r="B31" s="446" t="s">
        <v>65</v>
      </c>
      <c r="C31" s="273" t="s">
        <v>66</v>
      </c>
      <c r="D31" s="192"/>
      <c r="E31" s="90"/>
      <c r="F31" s="90"/>
      <c r="G31" s="90"/>
      <c r="H31" s="91"/>
    </row>
    <row r="32" spans="2:8" s="79" customFormat="1">
      <c r="B32" s="447"/>
      <c r="C32" s="273" t="s">
        <v>67</v>
      </c>
      <c r="D32" s="192"/>
      <c r="E32" s="90"/>
      <c r="F32" s="90"/>
      <c r="G32" s="90"/>
      <c r="H32" s="91"/>
    </row>
    <row r="33" spans="2:8" s="79" customFormat="1">
      <c r="B33" s="99"/>
      <c r="C33" s="273" t="s">
        <v>68</v>
      </c>
      <c r="D33" s="192"/>
      <c r="E33" s="90"/>
      <c r="F33" s="90"/>
      <c r="G33" s="90"/>
      <c r="H33" s="91"/>
    </row>
    <row r="34" spans="2:8" s="79" customFormat="1">
      <c r="B34" s="99"/>
      <c r="C34" s="273" t="s">
        <v>69</v>
      </c>
      <c r="D34" s="192"/>
      <c r="E34" s="90"/>
      <c r="F34" s="90"/>
      <c r="G34" s="90"/>
      <c r="H34" s="91"/>
    </row>
    <row r="35" spans="2:8" s="79" customFormat="1">
      <c r="B35" s="99"/>
      <c r="C35" s="273" t="s">
        <v>70</v>
      </c>
      <c r="D35" s="192"/>
      <c r="E35" s="90"/>
      <c r="F35" s="90"/>
      <c r="G35" s="90"/>
      <c r="H35" s="91"/>
    </row>
    <row r="36" spans="2:8" s="79" customFormat="1">
      <c r="B36" s="100"/>
      <c r="C36" s="273" t="s">
        <v>71</v>
      </c>
      <c r="D36" s="192"/>
      <c r="E36" s="101"/>
      <c r="F36" s="90"/>
      <c r="G36" s="90"/>
      <c r="H36" s="91"/>
    </row>
    <row r="37" spans="2:8" s="79" customFormat="1" ht="26.4">
      <c r="B37" s="87" t="s">
        <v>72</v>
      </c>
      <c r="C37" s="190"/>
      <c r="D37" s="90"/>
      <c r="E37" s="101"/>
      <c r="F37" s="90"/>
      <c r="G37" s="90"/>
      <c r="H37" s="91"/>
    </row>
    <row r="38" spans="2:8" s="79" customFormat="1" ht="15">
      <c r="B38" s="103" t="s">
        <v>73</v>
      </c>
      <c r="C38" s="104"/>
      <c r="D38" s="105"/>
      <c r="E38" s="105"/>
      <c r="F38" s="105"/>
      <c r="G38" s="105"/>
      <c r="H38" s="106"/>
    </row>
    <row r="39" spans="2:8" s="79" customFormat="1" ht="60.45" customHeight="1">
      <c r="B39" s="122" t="s">
        <v>74</v>
      </c>
      <c r="C39" s="443"/>
      <c r="D39" s="444"/>
      <c r="E39" s="444"/>
      <c r="F39" s="444"/>
      <c r="G39" s="444"/>
      <c r="H39" s="445"/>
    </row>
    <row r="40" spans="2:8" s="79" customFormat="1">
      <c r="B40" s="87" t="s">
        <v>75</v>
      </c>
      <c r="C40" s="244"/>
      <c r="D40" s="237"/>
      <c r="E40" s="238"/>
      <c r="F40" s="238"/>
      <c r="G40" s="238"/>
      <c r="H40" s="239"/>
    </row>
    <row r="41" spans="2:8" s="79" customFormat="1">
      <c r="B41" s="87" t="s">
        <v>76</v>
      </c>
      <c r="C41" s="190"/>
      <c r="D41" s="107"/>
      <c r="E41" s="90"/>
      <c r="F41" s="90"/>
      <c r="G41" s="90"/>
      <c r="H41" s="91"/>
    </row>
    <row r="42" spans="2:8" s="79" customFormat="1">
      <c r="B42" s="87" t="s">
        <v>77</v>
      </c>
      <c r="C42" s="191"/>
      <c r="D42" s="107"/>
      <c r="E42" s="108"/>
      <c r="F42" s="108"/>
      <c r="G42" s="108"/>
      <c r="H42" s="109"/>
    </row>
    <row r="43" spans="2:8" s="79" customFormat="1">
      <c r="B43" s="87" t="s">
        <v>78</v>
      </c>
      <c r="C43" s="191"/>
      <c r="D43" s="107"/>
      <c r="E43" s="108"/>
      <c r="F43" s="108"/>
      <c r="G43" s="108"/>
      <c r="H43" s="109"/>
    </row>
    <row r="44" spans="2:8" s="79" customFormat="1">
      <c r="B44" s="87" t="s">
        <v>79</v>
      </c>
      <c r="C44" s="296"/>
      <c r="D44" s="107"/>
      <c r="E44" s="108"/>
      <c r="F44" s="108"/>
      <c r="G44" s="108"/>
      <c r="H44" s="109"/>
    </row>
    <row r="45" spans="2:8" s="79" customFormat="1">
      <c r="B45" s="87" t="s">
        <v>80</v>
      </c>
      <c r="C45" s="191"/>
      <c r="D45" s="107"/>
      <c r="E45" s="94"/>
      <c r="F45" s="94"/>
      <c r="G45" s="94"/>
      <c r="H45" s="95"/>
    </row>
    <row r="46" spans="2:8" s="79" customFormat="1">
      <c r="B46" s="87" t="s">
        <v>81</v>
      </c>
      <c r="C46" s="191"/>
      <c r="D46" s="94"/>
      <c r="E46" s="110"/>
      <c r="F46" s="110"/>
      <c r="G46" s="110"/>
      <c r="H46" s="111"/>
    </row>
    <row r="47" spans="2:8" s="79" customFormat="1">
      <c r="B47" s="87" t="s">
        <v>82</v>
      </c>
      <c r="C47" s="191"/>
      <c r="D47" s="94"/>
      <c r="E47" s="110"/>
      <c r="F47" s="110"/>
      <c r="G47" s="110"/>
      <c r="H47" s="111"/>
    </row>
    <row r="48" spans="2:8" s="79" customFormat="1">
      <c r="B48" s="87" t="s">
        <v>83</v>
      </c>
      <c r="C48" s="191"/>
      <c r="D48" s="94"/>
      <c r="E48" s="110"/>
      <c r="F48" s="110"/>
      <c r="G48" s="110"/>
      <c r="H48" s="111"/>
    </row>
    <row r="49" spans="2:8" s="79" customFormat="1">
      <c r="B49" s="249" t="s">
        <v>84</v>
      </c>
      <c r="C49" s="87" t="s">
        <v>85</v>
      </c>
      <c r="D49" s="192"/>
      <c r="E49" s="92"/>
      <c r="F49" s="92"/>
      <c r="G49" s="92"/>
      <c r="H49" s="93"/>
    </row>
    <row r="50" spans="2:8" s="79" customFormat="1">
      <c r="B50" s="250"/>
      <c r="C50" s="87" t="s">
        <v>86</v>
      </c>
      <c r="D50" s="192"/>
      <c r="E50" s="92"/>
      <c r="F50" s="92"/>
      <c r="G50" s="92"/>
      <c r="H50" s="93"/>
    </row>
    <row r="51" spans="2:8" s="79" customFormat="1">
      <c r="B51" s="250"/>
      <c r="C51" s="87" t="s">
        <v>87</v>
      </c>
      <c r="D51" s="192"/>
      <c r="E51" s="92"/>
      <c r="F51" s="92"/>
      <c r="G51" s="92"/>
      <c r="H51" s="93"/>
    </row>
    <row r="52" spans="2:8" s="79" customFormat="1">
      <c r="B52" s="250"/>
      <c r="C52" s="87" t="s">
        <v>88</v>
      </c>
      <c r="D52" s="192"/>
      <c r="E52" s="92"/>
      <c r="F52" s="92"/>
      <c r="G52" s="92"/>
      <c r="H52" s="93"/>
    </row>
    <row r="53" spans="2:8" s="79" customFormat="1">
      <c r="B53" s="250"/>
      <c r="C53" s="87" t="s">
        <v>89</v>
      </c>
      <c r="D53" s="192"/>
      <c r="E53" s="92"/>
      <c r="F53" s="92"/>
      <c r="G53" s="92"/>
      <c r="H53" s="93"/>
    </row>
    <row r="54" spans="2:8" s="79" customFormat="1">
      <c r="B54" s="250"/>
      <c r="C54" s="87" t="s">
        <v>90</v>
      </c>
      <c r="D54" s="192"/>
      <c r="E54" s="92"/>
      <c r="F54" s="92"/>
      <c r="G54" s="92"/>
      <c r="H54" s="93"/>
    </row>
    <row r="55" spans="2:8" s="79" customFormat="1">
      <c r="B55" s="250"/>
      <c r="C55" s="87" t="s">
        <v>91</v>
      </c>
      <c r="D55" s="192"/>
      <c r="E55" s="92"/>
      <c r="F55" s="92"/>
      <c r="G55" s="92"/>
      <c r="H55" s="93"/>
    </row>
    <row r="56" spans="2:8" s="79" customFormat="1">
      <c r="B56" s="251"/>
      <c r="C56" s="87" t="s">
        <v>92</v>
      </c>
      <c r="D56" s="192"/>
      <c r="E56" s="92"/>
      <c r="F56" s="92"/>
      <c r="G56" s="92"/>
      <c r="H56" s="93"/>
    </row>
    <row r="57" spans="2:8" s="79" customFormat="1" ht="26.4">
      <c r="B57" s="87" t="s">
        <v>93</v>
      </c>
      <c r="C57" s="193"/>
      <c r="E57" s="92"/>
      <c r="F57" s="92"/>
      <c r="G57" s="92"/>
      <c r="H57" s="93"/>
    </row>
    <row r="58" spans="2:8" s="79" customFormat="1" ht="15">
      <c r="B58" s="113" t="s">
        <v>94</v>
      </c>
      <c r="C58" s="104"/>
      <c r="D58" s="105"/>
      <c r="E58" s="105"/>
      <c r="F58" s="105"/>
      <c r="G58" s="105"/>
      <c r="H58" s="106"/>
    </row>
    <row r="59" spans="2:8" s="79" customFormat="1" ht="31.2" customHeight="1">
      <c r="B59" s="252" t="s">
        <v>95</v>
      </c>
      <c r="C59" s="274"/>
      <c r="D59" s="114"/>
      <c r="E59" s="114"/>
      <c r="F59" s="114"/>
      <c r="G59" s="114"/>
      <c r="H59" s="115"/>
    </row>
    <row r="60" spans="2:8" s="79" customFormat="1" ht="13.8">
      <c r="B60" s="116" t="s">
        <v>96</v>
      </c>
      <c r="C60" s="275"/>
      <c r="D60" s="117"/>
      <c r="E60" s="117"/>
      <c r="F60" s="117"/>
      <c r="G60" s="117"/>
      <c r="H60" s="118"/>
    </row>
    <row r="61" spans="2:8" s="79" customFormat="1">
      <c r="B61" s="119" t="s">
        <v>97</v>
      </c>
      <c r="C61" s="276"/>
      <c r="D61" s="120"/>
      <c r="E61" s="120"/>
      <c r="F61" s="120"/>
      <c r="G61" s="120"/>
      <c r="H61" s="121"/>
    </row>
    <row r="62" spans="2:8" s="79" customFormat="1" ht="39.6">
      <c r="B62" s="122" t="s">
        <v>98</v>
      </c>
      <c r="C62" s="443"/>
      <c r="D62" s="448"/>
      <c r="E62" s="448"/>
      <c r="F62" s="448"/>
      <c r="G62" s="448"/>
      <c r="H62" s="449"/>
    </row>
    <row r="63" spans="2:8" s="79" customFormat="1" ht="26.4">
      <c r="B63" s="122" t="s">
        <v>99</v>
      </c>
      <c r="C63" s="244"/>
      <c r="D63" s="110"/>
      <c r="E63" s="110"/>
      <c r="F63" s="110"/>
      <c r="G63" s="110"/>
      <c r="H63" s="111"/>
    </row>
    <row r="64" spans="2:8" s="79" customFormat="1">
      <c r="B64" s="122" t="s">
        <v>100</v>
      </c>
      <c r="C64" s="191"/>
      <c r="D64" s="94"/>
      <c r="E64" s="94"/>
      <c r="F64" s="94"/>
      <c r="G64" s="94"/>
      <c r="H64" s="95"/>
    </row>
    <row r="65" spans="2:8" s="79" customFormat="1" ht="26.7" customHeight="1">
      <c r="B65" s="122" t="s">
        <v>101</v>
      </c>
      <c r="C65" s="191"/>
      <c r="D65" s="426" t="s">
        <v>102</v>
      </c>
      <c r="E65" s="430"/>
      <c r="F65" s="430"/>
      <c r="G65" s="430"/>
      <c r="H65" s="431"/>
    </row>
    <row r="66" spans="2:8" s="79" customFormat="1">
      <c r="B66" s="122" t="s">
        <v>103</v>
      </c>
      <c r="C66" s="191"/>
      <c r="D66" s="94"/>
      <c r="E66" s="94"/>
      <c r="F66" s="94"/>
      <c r="G66" s="94"/>
      <c r="H66" s="95"/>
    </row>
    <row r="67" spans="2:8" s="79" customFormat="1">
      <c r="B67" s="122" t="s">
        <v>104</v>
      </c>
      <c r="C67" s="191"/>
      <c r="D67" s="94"/>
      <c r="E67" s="94"/>
      <c r="F67" s="94"/>
      <c r="G67" s="94"/>
      <c r="H67" s="95"/>
    </row>
    <row r="68" spans="2:8" s="79" customFormat="1">
      <c r="B68" s="122" t="s">
        <v>105</v>
      </c>
      <c r="C68" s="191"/>
      <c r="D68" s="94"/>
      <c r="E68" s="94"/>
      <c r="F68" s="94"/>
      <c r="G68" s="94"/>
      <c r="H68" s="95"/>
    </row>
    <row r="69" spans="2:8" s="79" customFormat="1" ht="26.4">
      <c r="B69" s="122" t="s">
        <v>106</v>
      </c>
      <c r="C69" s="191"/>
      <c r="D69" s="94"/>
      <c r="E69" s="94"/>
      <c r="F69" s="94"/>
      <c r="G69" s="94"/>
      <c r="H69" s="95"/>
    </row>
    <row r="70" spans="2:8" s="79" customFormat="1">
      <c r="B70" s="122" t="s">
        <v>107</v>
      </c>
      <c r="C70" s="191"/>
      <c r="D70" s="94"/>
      <c r="E70" s="94"/>
      <c r="F70" s="94"/>
      <c r="G70" s="94"/>
      <c r="H70" s="95"/>
    </row>
    <row r="71" spans="2:8" s="79" customFormat="1" ht="26.4">
      <c r="B71" s="122" t="s">
        <v>108</v>
      </c>
      <c r="C71" s="191"/>
      <c r="D71" s="94"/>
      <c r="E71" s="94"/>
      <c r="F71" s="94"/>
      <c r="G71" s="94"/>
      <c r="H71" s="95"/>
    </row>
    <row r="72" spans="2:8" s="79" customFormat="1">
      <c r="B72" s="122" t="s">
        <v>109</v>
      </c>
      <c r="C72" s="191"/>
      <c r="D72" s="94"/>
      <c r="E72" s="94"/>
      <c r="F72" s="94"/>
      <c r="G72" s="94"/>
      <c r="H72" s="95"/>
    </row>
    <row r="73" spans="2:8" s="79" customFormat="1" ht="40.200000000000003" customHeight="1">
      <c r="B73" s="122" t="s">
        <v>110</v>
      </c>
      <c r="C73" s="191"/>
      <c r="D73" s="426" t="s">
        <v>111</v>
      </c>
      <c r="E73" s="427"/>
      <c r="F73" s="427"/>
      <c r="G73" s="427"/>
      <c r="H73" s="428"/>
    </row>
    <row r="74" spans="2:8" s="79" customFormat="1">
      <c r="B74" s="119" t="s">
        <v>112</v>
      </c>
      <c r="C74" s="276"/>
      <c r="D74" s="120"/>
      <c r="E74" s="120"/>
      <c r="F74" s="120"/>
      <c r="G74" s="120"/>
      <c r="H74" s="121"/>
    </row>
    <row r="75" spans="2:8" s="79" customFormat="1">
      <c r="B75" s="122" t="s">
        <v>113</v>
      </c>
      <c r="C75" s="191"/>
      <c r="D75" s="92"/>
      <c r="E75" s="92"/>
      <c r="F75" s="92"/>
      <c r="G75" s="92"/>
      <c r="H75" s="93"/>
    </row>
    <row r="76" spans="2:8" s="79" customFormat="1">
      <c r="B76" s="122" t="s">
        <v>114</v>
      </c>
      <c r="C76" s="294"/>
      <c r="D76" s="123"/>
      <c r="E76" s="123"/>
      <c r="F76" s="123"/>
      <c r="G76" s="123"/>
      <c r="H76" s="124"/>
    </row>
    <row r="77" spans="2:8" s="79" customFormat="1">
      <c r="B77" s="122" t="s">
        <v>115</v>
      </c>
      <c r="C77" s="190"/>
      <c r="D77" s="123"/>
      <c r="E77" s="123"/>
      <c r="F77" s="123"/>
      <c r="G77" s="123"/>
      <c r="H77" s="124"/>
    </row>
    <row r="78" spans="2:8" s="79" customFormat="1">
      <c r="B78" s="122" t="s">
        <v>116</v>
      </c>
      <c r="C78" s="190"/>
      <c r="D78" s="123"/>
      <c r="E78" s="123"/>
      <c r="F78" s="123"/>
      <c r="G78" s="123"/>
      <c r="H78" s="124"/>
    </row>
    <row r="79" spans="2:8" s="79" customFormat="1">
      <c r="B79" s="122" t="s">
        <v>117</v>
      </c>
      <c r="C79" s="190"/>
      <c r="D79" s="123"/>
      <c r="E79" s="123"/>
      <c r="F79" s="123"/>
      <c r="G79" s="123"/>
      <c r="H79" s="124"/>
    </row>
    <row r="80" spans="2:8" s="79" customFormat="1">
      <c r="B80" s="122" t="s">
        <v>118</v>
      </c>
      <c r="C80" s="190"/>
      <c r="D80" s="123"/>
      <c r="E80" s="123"/>
      <c r="F80" s="123"/>
      <c r="G80" s="123"/>
      <c r="H80" s="124"/>
    </row>
    <row r="81" spans="2:8" s="79" customFormat="1">
      <c r="B81" s="119" t="s">
        <v>119</v>
      </c>
      <c r="C81" s="276"/>
      <c r="D81" s="120"/>
      <c r="E81" s="120"/>
      <c r="F81" s="120"/>
      <c r="G81" s="120"/>
      <c r="H81" s="121"/>
    </row>
    <row r="82" spans="2:8" s="79" customFormat="1">
      <c r="B82" s="125" t="s">
        <v>120</v>
      </c>
      <c r="C82" s="126" t="s">
        <v>121</v>
      </c>
      <c r="D82" s="295"/>
      <c r="H82" s="127"/>
    </row>
    <row r="83" spans="2:8" s="79" customFormat="1">
      <c r="B83" s="128"/>
      <c r="C83" s="126" t="s">
        <v>122</v>
      </c>
      <c r="D83" s="295"/>
      <c r="H83" s="127"/>
    </row>
    <row r="84" spans="2:8" s="79" customFormat="1">
      <c r="B84" s="125" t="s">
        <v>123</v>
      </c>
      <c r="C84" s="126" t="s">
        <v>121</v>
      </c>
      <c r="D84" s="194"/>
      <c r="H84" s="127"/>
    </row>
    <row r="85" spans="2:8" s="79" customFormat="1">
      <c r="B85" s="128"/>
      <c r="C85" s="126" t="s">
        <v>122</v>
      </c>
      <c r="D85" s="195"/>
      <c r="E85" s="129"/>
      <c r="F85" s="129"/>
      <c r="G85" s="129"/>
      <c r="H85" s="127"/>
    </row>
    <row r="86" spans="2:8" s="79" customFormat="1" ht="26.7" customHeight="1">
      <c r="B86" s="122" t="s">
        <v>124</v>
      </c>
      <c r="C86" s="196"/>
      <c r="D86" s="429" t="s">
        <v>125</v>
      </c>
      <c r="E86" s="430"/>
      <c r="F86" s="430"/>
      <c r="G86" s="430"/>
      <c r="H86" s="431"/>
    </row>
    <row r="87" spans="2:8" s="79" customFormat="1" ht="41.4">
      <c r="B87" s="253"/>
      <c r="C87" s="277"/>
      <c r="D87" s="130" t="s">
        <v>126</v>
      </c>
      <c r="E87" s="130" t="s">
        <v>127</v>
      </c>
      <c r="F87" s="130" t="s">
        <v>128</v>
      </c>
      <c r="G87" s="130" t="s">
        <v>129</v>
      </c>
      <c r="H87" s="130" t="s">
        <v>130</v>
      </c>
    </row>
    <row r="88" spans="2:8" s="79" customFormat="1">
      <c r="B88" s="254"/>
      <c r="C88" s="255">
        <v>1</v>
      </c>
      <c r="D88" s="197"/>
      <c r="E88" s="197"/>
      <c r="F88" s="197"/>
      <c r="G88" s="197"/>
      <c r="H88" s="131" t="e">
        <f t="shared" ref="H88:H97" si="0">G88/(SUM(D$82:F$85))</f>
        <v>#DIV/0!</v>
      </c>
    </row>
    <row r="89" spans="2:8" s="79" customFormat="1">
      <c r="B89" s="254"/>
      <c r="C89" s="255">
        <v>2</v>
      </c>
      <c r="D89" s="197"/>
      <c r="E89" s="197"/>
      <c r="F89" s="197"/>
      <c r="G89" s="197"/>
      <c r="H89" s="131" t="e">
        <f t="shared" si="0"/>
        <v>#DIV/0!</v>
      </c>
    </row>
    <row r="90" spans="2:8" s="79" customFormat="1">
      <c r="B90" s="254"/>
      <c r="C90" s="255">
        <v>3</v>
      </c>
      <c r="D90" s="197"/>
      <c r="E90" s="197"/>
      <c r="F90" s="197"/>
      <c r="G90" s="197"/>
      <c r="H90" s="131" t="e">
        <f t="shared" si="0"/>
        <v>#DIV/0!</v>
      </c>
    </row>
    <row r="91" spans="2:8" s="79" customFormat="1">
      <c r="B91" s="254"/>
      <c r="C91" s="255">
        <v>4</v>
      </c>
      <c r="D91" s="197"/>
      <c r="E91" s="197"/>
      <c r="F91" s="197"/>
      <c r="G91" s="197"/>
      <c r="H91" s="131" t="e">
        <f t="shared" si="0"/>
        <v>#DIV/0!</v>
      </c>
    </row>
    <row r="92" spans="2:8" s="79" customFormat="1">
      <c r="B92" s="254"/>
      <c r="C92" s="255">
        <v>5</v>
      </c>
      <c r="D92" s="197"/>
      <c r="E92" s="197"/>
      <c r="F92" s="197"/>
      <c r="G92" s="197"/>
      <c r="H92" s="131" t="e">
        <f t="shared" si="0"/>
        <v>#DIV/0!</v>
      </c>
    </row>
    <row r="93" spans="2:8" s="79" customFormat="1">
      <c r="B93" s="254"/>
      <c r="C93" s="255">
        <v>6</v>
      </c>
      <c r="D93" s="197"/>
      <c r="E93" s="197"/>
      <c r="F93" s="197"/>
      <c r="G93" s="197"/>
      <c r="H93" s="131" t="e">
        <f t="shared" si="0"/>
        <v>#DIV/0!</v>
      </c>
    </row>
    <row r="94" spans="2:8" s="79" customFormat="1">
      <c r="B94" s="254"/>
      <c r="C94" s="255">
        <v>7</v>
      </c>
      <c r="D94" s="197"/>
      <c r="E94" s="197"/>
      <c r="F94" s="197"/>
      <c r="G94" s="197"/>
      <c r="H94" s="131" t="e">
        <f t="shared" si="0"/>
        <v>#DIV/0!</v>
      </c>
    </row>
    <row r="95" spans="2:8" s="79" customFormat="1">
      <c r="B95" s="254"/>
      <c r="C95" s="255">
        <v>8</v>
      </c>
      <c r="D95" s="197"/>
      <c r="E95" s="197"/>
      <c r="F95" s="197"/>
      <c r="G95" s="197"/>
      <c r="H95" s="131" t="e">
        <f t="shared" si="0"/>
        <v>#DIV/0!</v>
      </c>
    </row>
    <row r="96" spans="2:8" s="79" customFormat="1">
      <c r="B96" s="254"/>
      <c r="C96" s="255">
        <v>9</v>
      </c>
      <c r="D96" s="197"/>
      <c r="E96" s="197"/>
      <c r="F96" s="197"/>
      <c r="G96" s="197"/>
      <c r="H96" s="131" t="e">
        <f t="shared" si="0"/>
        <v>#DIV/0!</v>
      </c>
    </row>
    <row r="97" spans="2:8" s="79" customFormat="1">
      <c r="B97" s="256"/>
      <c r="C97" s="147">
        <v>10</v>
      </c>
      <c r="D97" s="197"/>
      <c r="E97" s="197"/>
      <c r="F97" s="197"/>
      <c r="G97" s="197"/>
      <c r="H97" s="131" t="e">
        <f t="shared" si="0"/>
        <v>#DIV/0!</v>
      </c>
    </row>
    <row r="98" spans="2:8" s="79" customFormat="1" ht="13.8">
      <c r="B98" s="132" t="s">
        <v>131</v>
      </c>
      <c r="C98" s="278"/>
      <c r="D98" s="133"/>
      <c r="E98" s="133"/>
      <c r="F98" s="133"/>
      <c r="G98" s="133"/>
      <c r="H98" s="134"/>
    </row>
    <row r="99" spans="2:8" s="79" customFormat="1">
      <c r="B99" s="135" t="s">
        <v>97</v>
      </c>
      <c r="C99" s="279"/>
      <c r="D99" s="136"/>
      <c r="E99" s="136"/>
      <c r="F99" s="136"/>
      <c r="G99" s="136"/>
      <c r="H99" s="137"/>
    </row>
    <row r="100" spans="2:8" s="79" customFormat="1" ht="39.6">
      <c r="B100" s="122" t="s">
        <v>132</v>
      </c>
      <c r="C100" s="450"/>
      <c r="D100" s="448"/>
      <c r="E100" s="448"/>
      <c r="F100" s="448"/>
      <c r="G100" s="448"/>
      <c r="H100" s="449"/>
    </row>
    <row r="101" spans="2:8" s="79" customFormat="1">
      <c r="B101" s="128" t="s">
        <v>133</v>
      </c>
      <c r="C101" s="244"/>
      <c r="D101" s="110"/>
      <c r="E101" s="110"/>
      <c r="F101" s="110"/>
      <c r="G101" s="110"/>
      <c r="H101" s="111"/>
    </row>
    <row r="102" spans="2:8" s="79" customFormat="1">
      <c r="B102" s="122" t="s">
        <v>134</v>
      </c>
      <c r="C102" s="191"/>
      <c r="D102" s="94"/>
      <c r="E102" s="94"/>
      <c r="F102" s="94"/>
      <c r="G102" s="94"/>
      <c r="H102" s="95"/>
    </row>
    <row r="103" spans="2:8" s="79" customFormat="1">
      <c r="B103" s="122" t="s">
        <v>135</v>
      </c>
      <c r="C103" s="191"/>
      <c r="D103" s="94"/>
      <c r="E103" s="94"/>
      <c r="F103" s="94"/>
      <c r="G103" s="94"/>
      <c r="H103" s="95"/>
    </row>
    <row r="104" spans="2:8" s="79" customFormat="1">
      <c r="B104" s="122" t="s">
        <v>116</v>
      </c>
      <c r="C104" s="191"/>
      <c r="D104" s="94"/>
      <c r="E104" s="94"/>
      <c r="F104" s="94"/>
      <c r="G104" s="94"/>
      <c r="H104" s="95"/>
    </row>
    <row r="105" spans="2:8" s="79" customFormat="1">
      <c r="B105" s="122" t="s">
        <v>117</v>
      </c>
      <c r="C105" s="191"/>
      <c r="D105" s="94"/>
      <c r="E105" s="94"/>
      <c r="F105" s="94"/>
      <c r="G105" s="94"/>
      <c r="H105" s="95"/>
    </row>
    <row r="106" spans="2:8" s="79" customFormat="1">
      <c r="B106" s="122" t="s">
        <v>118</v>
      </c>
      <c r="C106" s="191"/>
      <c r="D106" s="94"/>
      <c r="E106" s="94"/>
      <c r="F106" s="94"/>
      <c r="G106" s="94"/>
      <c r="H106" s="95"/>
    </row>
    <row r="107" spans="2:8" s="79" customFormat="1">
      <c r="B107" s="122" t="s">
        <v>136</v>
      </c>
      <c r="C107" s="191"/>
      <c r="D107" s="94"/>
      <c r="E107" s="94"/>
      <c r="F107" s="94"/>
      <c r="G107" s="94"/>
      <c r="H107" s="95"/>
    </row>
    <row r="108" spans="2:8" s="79" customFormat="1">
      <c r="B108" s="122" t="s">
        <v>137</v>
      </c>
      <c r="C108" s="191"/>
      <c r="D108" s="94"/>
      <c r="E108" s="94"/>
      <c r="F108" s="94"/>
      <c r="G108" s="94"/>
      <c r="H108" s="95"/>
    </row>
    <row r="109" spans="2:8" s="79" customFormat="1">
      <c r="B109" s="122" t="s">
        <v>138</v>
      </c>
      <c r="C109" s="191"/>
      <c r="D109" s="94"/>
      <c r="E109" s="94"/>
      <c r="F109" s="94"/>
      <c r="G109" s="94"/>
      <c r="H109" s="95"/>
    </row>
    <row r="110" spans="2:8" s="79" customFormat="1">
      <c r="B110" s="122" t="s">
        <v>139</v>
      </c>
      <c r="C110" s="191"/>
      <c r="D110" s="94"/>
      <c r="E110" s="94"/>
      <c r="F110" s="94"/>
      <c r="G110" s="94"/>
      <c r="H110" s="95"/>
    </row>
    <row r="111" spans="2:8" s="79" customFormat="1">
      <c r="B111" s="122" t="s">
        <v>110</v>
      </c>
      <c r="C111" s="191"/>
      <c r="D111" s="94"/>
      <c r="E111" s="94"/>
      <c r="F111" s="94"/>
      <c r="G111" s="94"/>
      <c r="H111" s="95"/>
    </row>
    <row r="112" spans="2:8" s="79" customFormat="1">
      <c r="B112" s="135" t="s">
        <v>140</v>
      </c>
      <c r="C112" s="279"/>
      <c r="D112" s="136"/>
      <c r="E112" s="136"/>
      <c r="F112" s="136"/>
      <c r="G112" s="136"/>
      <c r="H112" s="137"/>
    </row>
    <row r="113" spans="2:8" s="79" customFormat="1">
      <c r="B113" s="125" t="s">
        <v>141</v>
      </c>
      <c r="C113" s="126" t="s">
        <v>121</v>
      </c>
      <c r="D113" s="198"/>
      <c r="H113" s="127"/>
    </row>
    <row r="114" spans="2:8" s="79" customFormat="1">
      <c r="B114" s="128"/>
      <c r="C114" s="126" t="s">
        <v>122</v>
      </c>
      <c r="D114" s="198"/>
      <c r="H114" s="127"/>
    </row>
    <row r="115" spans="2:8" s="79" customFormat="1">
      <c r="B115" s="125" t="s">
        <v>142</v>
      </c>
      <c r="C115" s="126" t="s">
        <v>121</v>
      </c>
      <c r="D115" s="198"/>
      <c r="H115" s="127"/>
    </row>
    <row r="116" spans="2:8" s="79" customFormat="1">
      <c r="B116" s="128"/>
      <c r="C116" s="126" t="s">
        <v>122</v>
      </c>
      <c r="D116" s="198"/>
      <c r="H116" s="127"/>
    </row>
    <row r="117" spans="2:8" s="79" customFormat="1" ht="26.7" customHeight="1">
      <c r="B117" s="122" t="s">
        <v>143</v>
      </c>
      <c r="C117" s="196"/>
      <c r="D117" s="429" t="s">
        <v>125</v>
      </c>
      <c r="E117" s="430"/>
      <c r="F117" s="430"/>
      <c r="G117" s="430"/>
      <c r="H117" s="431"/>
    </row>
    <row r="118" spans="2:8" s="79" customFormat="1" ht="41.4">
      <c r="B118" s="253"/>
      <c r="C118" s="277"/>
      <c r="D118" s="138" t="s">
        <v>144</v>
      </c>
      <c r="E118" s="138" t="s">
        <v>127</v>
      </c>
      <c r="F118" s="138" t="s">
        <v>128</v>
      </c>
      <c r="G118" s="138" t="s">
        <v>129</v>
      </c>
      <c r="H118" s="138" t="s">
        <v>130</v>
      </c>
    </row>
    <row r="119" spans="2:8" s="79" customFormat="1">
      <c r="B119" s="254"/>
      <c r="C119" s="255">
        <v>1</v>
      </c>
      <c r="D119" s="197"/>
      <c r="E119" s="197"/>
      <c r="F119" s="197"/>
      <c r="G119" s="197"/>
      <c r="H119" s="131" t="e">
        <f t="shared" ref="H119:H128" si="1">G119/(SUM(D$113:F$116))</f>
        <v>#DIV/0!</v>
      </c>
    </row>
    <row r="120" spans="2:8" s="79" customFormat="1">
      <c r="B120" s="254"/>
      <c r="C120" s="255">
        <v>2</v>
      </c>
      <c r="D120" s="197"/>
      <c r="E120" s="197"/>
      <c r="F120" s="197"/>
      <c r="G120" s="197"/>
      <c r="H120" s="131" t="e">
        <f t="shared" si="1"/>
        <v>#DIV/0!</v>
      </c>
    </row>
    <row r="121" spans="2:8" s="79" customFormat="1">
      <c r="B121" s="254"/>
      <c r="C121" s="255">
        <v>3</v>
      </c>
      <c r="D121" s="197"/>
      <c r="E121" s="197"/>
      <c r="F121" s="197"/>
      <c r="G121" s="197"/>
      <c r="H121" s="131" t="e">
        <f t="shared" si="1"/>
        <v>#DIV/0!</v>
      </c>
    </row>
    <row r="122" spans="2:8" s="79" customFormat="1">
      <c r="B122" s="254"/>
      <c r="C122" s="255">
        <v>4</v>
      </c>
      <c r="D122" s="197"/>
      <c r="E122" s="197"/>
      <c r="F122" s="197"/>
      <c r="G122" s="197"/>
      <c r="H122" s="131" t="e">
        <f t="shared" si="1"/>
        <v>#DIV/0!</v>
      </c>
    </row>
    <row r="123" spans="2:8" s="79" customFormat="1">
      <c r="B123" s="254"/>
      <c r="C123" s="255">
        <v>5</v>
      </c>
      <c r="D123" s="197"/>
      <c r="E123" s="197"/>
      <c r="F123" s="197"/>
      <c r="G123" s="197"/>
      <c r="H123" s="131" t="e">
        <f t="shared" si="1"/>
        <v>#DIV/0!</v>
      </c>
    </row>
    <row r="124" spans="2:8" s="79" customFormat="1">
      <c r="B124" s="254"/>
      <c r="C124" s="255">
        <v>6</v>
      </c>
      <c r="D124" s="197"/>
      <c r="E124" s="197"/>
      <c r="F124" s="197"/>
      <c r="G124" s="197"/>
      <c r="H124" s="131" t="e">
        <f t="shared" si="1"/>
        <v>#DIV/0!</v>
      </c>
    </row>
    <row r="125" spans="2:8" s="79" customFormat="1">
      <c r="B125" s="254"/>
      <c r="C125" s="255">
        <v>7</v>
      </c>
      <c r="D125" s="197"/>
      <c r="E125" s="197"/>
      <c r="F125" s="197"/>
      <c r="G125" s="197"/>
      <c r="H125" s="131" t="e">
        <f t="shared" si="1"/>
        <v>#DIV/0!</v>
      </c>
    </row>
    <row r="126" spans="2:8" s="79" customFormat="1">
      <c r="B126" s="254"/>
      <c r="C126" s="255">
        <v>8</v>
      </c>
      <c r="D126" s="197"/>
      <c r="E126" s="197"/>
      <c r="F126" s="197"/>
      <c r="G126" s="197"/>
      <c r="H126" s="131" t="e">
        <f t="shared" si="1"/>
        <v>#DIV/0!</v>
      </c>
    </row>
    <row r="127" spans="2:8" s="79" customFormat="1">
      <c r="B127" s="254"/>
      <c r="C127" s="255">
        <v>9</v>
      </c>
      <c r="D127" s="197"/>
      <c r="E127" s="197"/>
      <c r="F127" s="197"/>
      <c r="G127" s="197"/>
      <c r="H127" s="131" t="e">
        <f t="shared" si="1"/>
        <v>#DIV/0!</v>
      </c>
    </row>
    <row r="128" spans="2:8" s="79" customFormat="1">
      <c r="B128" s="256"/>
      <c r="C128" s="147">
        <v>10</v>
      </c>
      <c r="D128" s="197"/>
      <c r="E128" s="197"/>
      <c r="F128" s="197"/>
      <c r="G128" s="197"/>
      <c r="H128" s="131" t="e">
        <f t="shared" si="1"/>
        <v>#DIV/0!</v>
      </c>
    </row>
    <row r="129" spans="2:8" s="79" customFormat="1" ht="13.8">
      <c r="B129" s="139" t="s">
        <v>145</v>
      </c>
      <c r="C129" s="280"/>
      <c r="D129" s="140"/>
      <c r="E129" s="140"/>
      <c r="F129" s="140"/>
      <c r="G129" s="140"/>
      <c r="H129" s="141"/>
    </row>
    <row r="130" spans="2:8" s="79" customFormat="1">
      <c r="B130" s="142" t="s">
        <v>146</v>
      </c>
      <c r="C130" s="281"/>
      <c r="D130" s="143"/>
      <c r="E130" s="143"/>
      <c r="F130" s="143"/>
      <c r="G130" s="143"/>
      <c r="H130" s="144"/>
    </row>
    <row r="131" spans="2:8" s="79" customFormat="1" ht="52.8">
      <c r="B131" s="122" t="s">
        <v>147</v>
      </c>
      <c r="C131" s="443"/>
      <c r="D131" s="444"/>
      <c r="E131" s="444"/>
      <c r="F131" s="444"/>
      <c r="G131" s="444"/>
      <c r="H131" s="445"/>
    </row>
    <row r="132" spans="2:8" s="79" customFormat="1">
      <c r="B132" s="128" t="s">
        <v>133</v>
      </c>
      <c r="C132" s="244"/>
      <c r="D132" s="110"/>
      <c r="E132" s="110"/>
      <c r="F132" s="110"/>
      <c r="G132" s="110"/>
      <c r="H132" s="111"/>
    </row>
    <row r="133" spans="2:8" s="79" customFormat="1">
      <c r="B133" s="122" t="s">
        <v>134</v>
      </c>
      <c r="C133" s="190"/>
      <c r="D133" s="92"/>
      <c r="E133" s="92"/>
      <c r="F133" s="92"/>
      <c r="G133" s="92"/>
      <c r="H133" s="93"/>
    </row>
    <row r="134" spans="2:8" s="79" customFormat="1">
      <c r="B134" s="122" t="s">
        <v>135</v>
      </c>
      <c r="C134" s="191"/>
      <c r="D134" s="94"/>
      <c r="E134" s="94"/>
      <c r="F134" s="94"/>
      <c r="G134" s="94"/>
      <c r="H134" s="95"/>
    </row>
    <row r="135" spans="2:8" s="79" customFormat="1">
      <c r="B135" s="122" t="s">
        <v>116</v>
      </c>
      <c r="C135" s="191"/>
      <c r="D135" s="94"/>
      <c r="E135" s="94"/>
      <c r="F135" s="94"/>
      <c r="G135" s="94"/>
      <c r="H135" s="95"/>
    </row>
    <row r="136" spans="2:8" s="79" customFormat="1">
      <c r="B136" s="122" t="s">
        <v>117</v>
      </c>
      <c r="C136" s="191"/>
      <c r="D136" s="94"/>
      <c r="E136" s="94"/>
      <c r="F136" s="94"/>
      <c r="G136" s="94"/>
      <c r="H136" s="95"/>
    </row>
    <row r="137" spans="2:8" s="79" customFormat="1">
      <c r="B137" s="122" t="s">
        <v>118</v>
      </c>
      <c r="C137" s="191"/>
      <c r="D137" s="94"/>
      <c r="E137" s="94"/>
      <c r="F137" s="94"/>
      <c r="G137" s="94"/>
      <c r="H137" s="95"/>
    </row>
    <row r="138" spans="2:8" s="79" customFormat="1">
      <c r="B138" s="122" t="s">
        <v>148</v>
      </c>
      <c r="C138" s="191"/>
      <c r="D138" s="94"/>
      <c r="E138" s="94"/>
      <c r="F138" s="94"/>
      <c r="G138" s="94"/>
      <c r="H138" s="95"/>
    </row>
    <row r="139" spans="2:8" s="79" customFormat="1">
      <c r="B139" s="145" t="s">
        <v>149</v>
      </c>
      <c r="C139" s="191"/>
      <c r="D139" s="94"/>
      <c r="E139" s="94"/>
      <c r="F139" s="94"/>
      <c r="G139" s="94"/>
      <c r="H139" s="95"/>
    </row>
    <row r="140" spans="2:8" s="79" customFormat="1">
      <c r="B140" s="142" t="s">
        <v>150</v>
      </c>
      <c r="C140" s="281"/>
      <c r="D140" s="143"/>
      <c r="E140" s="143"/>
      <c r="F140" s="143"/>
      <c r="G140" s="143"/>
      <c r="H140" s="144"/>
    </row>
    <row r="141" spans="2:8" s="79" customFormat="1">
      <c r="B141" s="125" t="s">
        <v>151</v>
      </c>
      <c r="C141" s="126" t="s">
        <v>121</v>
      </c>
      <c r="D141" s="198"/>
      <c r="E141" s="129"/>
      <c r="F141" s="129"/>
      <c r="G141" s="129"/>
      <c r="H141" s="127"/>
    </row>
    <row r="142" spans="2:8" s="79" customFormat="1">
      <c r="B142" s="128"/>
      <c r="C142" s="126" t="s">
        <v>122</v>
      </c>
      <c r="D142" s="198"/>
      <c r="E142" s="129"/>
      <c r="F142" s="129"/>
      <c r="G142" s="129"/>
      <c r="H142" s="127"/>
    </row>
    <row r="143" spans="2:8" s="79" customFormat="1">
      <c r="B143" s="125" t="s">
        <v>152</v>
      </c>
      <c r="C143" s="126" t="s">
        <v>121</v>
      </c>
      <c r="D143" s="198"/>
      <c r="E143" s="129"/>
      <c r="F143" s="129"/>
      <c r="G143" s="129"/>
      <c r="H143" s="127"/>
    </row>
    <row r="144" spans="2:8" s="79" customFormat="1">
      <c r="B144" s="128"/>
      <c r="C144" s="126" t="s">
        <v>122</v>
      </c>
      <c r="D144" s="199"/>
      <c r="E144" s="129"/>
      <c r="F144" s="129"/>
      <c r="G144" s="129"/>
      <c r="H144" s="127"/>
    </row>
    <row r="145" spans="1:8" s="79" customFormat="1" ht="26.7" customHeight="1">
      <c r="B145" s="122" t="s">
        <v>153</v>
      </c>
      <c r="C145" s="196"/>
      <c r="D145" s="429" t="s">
        <v>154</v>
      </c>
      <c r="E145" s="430"/>
      <c r="F145" s="430"/>
      <c r="G145" s="430"/>
      <c r="H145" s="431"/>
    </row>
    <row r="146" spans="1:8" s="79" customFormat="1" ht="41.4">
      <c r="B146" s="253"/>
      <c r="C146" s="277"/>
      <c r="D146" s="146" t="s">
        <v>144</v>
      </c>
      <c r="E146" s="146" t="s">
        <v>127</v>
      </c>
      <c r="F146" s="146" t="s">
        <v>128</v>
      </c>
      <c r="G146" s="146" t="s">
        <v>155</v>
      </c>
      <c r="H146" s="146" t="s">
        <v>130</v>
      </c>
    </row>
    <row r="147" spans="1:8" s="79" customFormat="1">
      <c r="B147" s="254"/>
      <c r="C147" s="255">
        <v>1</v>
      </c>
      <c r="D147" s="197"/>
      <c r="E147" s="197"/>
      <c r="F147" s="197"/>
      <c r="G147" s="197"/>
      <c r="H147" s="131" t="e">
        <f t="shared" ref="H147:H156" si="2">G147/(SUM(D$141:F$144))</f>
        <v>#DIV/0!</v>
      </c>
    </row>
    <row r="148" spans="1:8" s="79" customFormat="1">
      <c r="B148" s="254"/>
      <c r="C148" s="255">
        <v>2</v>
      </c>
      <c r="D148" s="197"/>
      <c r="E148" s="197"/>
      <c r="F148" s="197"/>
      <c r="G148" s="197"/>
      <c r="H148" s="131" t="e">
        <f t="shared" si="2"/>
        <v>#DIV/0!</v>
      </c>
    </row>
    <row r="149" spans="1:8" s="79" customFormat="1">
      <c r="B149" s="254"/>
      <c r="C149" s="255">
        <v>3</v>
      </c>
      <c r="D149" s="197"/>
      <c r="E149" s="197"/>
      <c r="F149" s="197"/>
      <c r="G149" s="197"/>
      <c r="H149" s="131" t="e">
        <f t="shared" si="2"/>
        <v>#DIV/0!</v>
      </c>
    </row>
    <row r="150" spans="1:8" s="79" customFormat="1">
      <c r="B150" s="254"/>
      <c r="C150" s="255">
        <v>4</v>
      </c>
      <c r="D150" s="197"/>
      <c r="E150" s="197"/>
      <c r="F150" s="197"/>
      <c r="G150" s="197"/>
      <c r="H150" s="131" t="e">
        <f t="shared" si="2"/>
        <v>#DIV/0!</v>
      </c>
    </row>
    <row r="151" spans="1:8" s="79" customFormat="1">
      <c r="B151" s="254"/>
      <c r="C151" s="255">
        <v>5</v>
      </c>
      <c r="D151" s="197"/>
      <c r="E151" s="197"/>
      <c r="F151" s="197"/>
      <c r="G151" s="197"/>
      <c r="H151" s="131" t="e">
        <f t="shared" si="2"/>
        <v>#DIV/0!</v>
      </c>
    </row>
    <row r="152" spans="1:8" s="79" customFormat="1">
      <c r="B152" s="254"/>
      <c r="C152" s="255">
        <v>6</v>
      </c>
      <c r="D152" s="197"/>
      <c r="E152" s="197"/>
      <c r="F152" s="197"/>
      <c r="G152" s="197"/>
      <c r="H152" s="131" t="e">
        <f t="shared" si="2"/>
        <v>#DIV/0!</v>
      </c>
    </row>
    <row r="153" spans="1:8" s="79" customFormat="1">
      <c r="B153" s="254"/>
      <c r="C153" s="255">
        <v>7</v>
      </c>
      <c r="D153" s="197"/>
      <c r="E153" s="197"/>
      <c r="F153" s="197"/>
      <c r="G153" s="197"/>
      <c r="H153" s="131" t="e">
        <f t="shared" si="2"/>
        <v>#DIV/0!</v>
      </c>
    </row>
    <row r="154" spans="1:8" s="79" customFormat="1">
      <c r="B154" s="254"/>
      <c r="C154" s="255">
        <v>8</v>
      </c>
      <c r="D154" s="197"/>
      <c r="E154" s="197"/>
      <c r="F154" s="197"/>
      <c r="G154" s="197"/>
      <c r="H154" s="131" t="e">
        <f t="shared" si="2"/>
        <v>#DIV/0!</v>
      </c>
    </row>
    <row r="155" spans="1:8" s="79" customFormat="1">
      <c r="B155" s="254"/>
      <c r="C155" s="255">
        <v>9</v>
      </c>
      <c r="D155" s="197"/>
      <c r="E155" s="197"/>
      <c r="F155" s="197"/>
      <c r="G155" s="197"/>
      <c r="H155" s="131" t="e">
        <f t="shared" si="2"/>
        <v>#DIV/0!</v>
      </c>
    </row>
    <row r="156" spans="1:8" s="79" customFormat="1">
      <c r="B156" s="256"/>
      <c r="C156" s="147">
        <v>10</v>
      </c>
      <c r="D156" s="197"/>
      <c r="E156" s="197"/>
      <c r="F156" s="197"/>
      <c r="G156" s="197"/>
      <c r="H156" s="131" t="e">
        <f t="shared" si="2"/>
        <v>#DIV/0!</v>
      </c>
    </row>
    <row r="157" spans="1:8" s="79" customFormat="1" ht="21.45" customHeight="1">
      <c r="A157" s="260" t="s">
        <v>156</v>
      </c>
      <c r="B157" s="260"/>
      <c r="C157" s="282"/>
      <c r="D157" s="259"/>
      <c r="E157" s="259"/>
      <c r="F157" s="259"/>
      <c r="G157" s="259"/>
      <c r="H157" s="259"/>
    </row>
    <row r="158" spans="1:8" ht="60" customHeight="1">
      <c r="A158" s="453" t="s">
        <v>1049</v>
      </c>
      <c r="B158" s="453"/>
      <c r="C158" s="453"/>
      <c r="D158" s="453"/>
      <c r="E158" s="453"/>
      <c r="F158" s="453"/>
      <c r="G158" s="453"/>
      <c r="H158" s="453"/>
    </row>
    <row r="159" spans="1:8" s="79" customFormat="1">
      <c r="A159" s="289" t="s">
        <v>157</v>
      </c>
      <c r="B159" s="451"/>
      <c r="C159" s="452"/>
      <c r="D159" s="452"/>
      <c r="E159" s="452"/>
      <c r="F159" s="452"/>
      <c r="G159" s="452"/>
      <c r="H159" s="452"/>
    </row>
    <row r="160" spans="1:8" s="79" customFormat="1">
      <c r="A160" s="289" t="s">
        <v>158</v>
      </c>
      <c r="B160" s="425"/>
      <c r="C160" s="425"/>
      <c r="D160" s="425"/>
      <c r="E160" s="425"/>
      <c r="F160" s="425"/>
      <c r="G160" s="425"/>
      <c r="H160" s="425"/>
    </row>
    <row r="161" spans="1:8" s="79" customFormat="1">
      <c r="A161" s="289" t="s">
        <v>1046</v>
      </c>
      <c r="B161" s="425"/>
      <c r="C161" s="425"/>
      <c r="D161" s="425"/>
      <c r="E161" s="425"/>
      <c r="F161" s="425"/>
      <c r="G161" s="425"/>
      <c r="H161" s="425"/>
    </row>
    <row r="162" spans="1:8" s="79" customFormat="1">
      <c r="A162" s="289" t="s">
        <v>159</v>
      </c>
      <c r="B162" s="425"/>
      <c r="C162" s="425"/>
      <c r="D162" s="425"/>
      <c r="E162" s="425"/>
      <c r="F162" s="425"/>
      <c r="G162" s="425"/>
      <c r="H162" s="425"/>
    </row>
    <row r="163" spans="1:8" s="79" customFormat="1">
      <c r="A163" s="289" t="s">
        <v>160</v>
      </c>
      <c r="B163" s="425"/>
      <c r="C163" s="425"/>
      <c r="D163" s="425"/>
      <c r="E163" s="425"/>
      <c r="F163" s="425"/>
      <c r="G163" s="425"/>
      <c r="H163" s="425"/>
    </row>
    <row r="164" spans="1:8" s="79" customFormat="1">
      <c r="A164" s="289" t="s">
        <v>161</v>
      </c>
      <c r="B164" s="425"/>
      <c r="C164" s="425"/>
      <c r="D164" s="425"/>
      <c r="E164" s="425"/>
      <c r="F164" s="425"/>
      <c r="G164" s="425"/>
      <c r="H164" s="425"/>
    </row>
    <row r="165" spans="1:8" s="79" customFormat="1">
      <c r="A165" s="289" t="s">
        <v>162</v>
      </c>
      <c r="B165" s="425"/>
      <c r="C165" s="425"/>
      <c r="D165" s="425"/>
      <c r="E165" s="425"/>
      <c r="F165" s="425"/>
      <c r="G165" s="425"/>
      <c r="H165" s="425"/>
    </row>
    <row r="166" spans="1:8" s="79" customFormat="1">
      <c r="A166" s="289" t="s">
        <v>163</v>
      </c>
      <c r="B166" s="425"/>
      <c r="C166" s="425"/>
      <c r="D166" s="425"/>
      <c r="E166" s="425"/>
      <c r="F166" s="425"/>
      <c r="G166" s="425"/>
      <c r="H166" s="425"/>
    </row>
    <row r="167" spans="1:8" s="79" customFormat="1">
      <c r="A167" s="289" t="s">
        <v>164</v>
      </c>
      <c r="B167" s="425"/>
      <c r="C167" s="425"/>
      <c r="D167" s="425"/>
      <c r="E167" s="425"/>
      <c r="F167" s="425"/>
      <c r="G167" s="425"/>
      <c r="H167" s="425"/>
    </row>
    <row r="168" spans="1:8" s="79" customFormat="1">
      <c r="A168" s="289" t="s">
        <v>165</v>
      </c>
      <c r="B168" s="425"/>
      <c r="C168" s="425"/>
      <c r="D168" s="425"/>
      <c r="E168" s="425"/>
      <c r="F168" s="425"/>
      <c r="G168" s="425"/>
      <c r="H168" s="425"/>
    </row>
    <row r="169" spans="1:8" s="79" customFormat="1">
      <c r="A169" s="289" t="s">
        <v>166</v>
      </c>
      <c r="B169" s="425"/>
      <c r="C169" s="425"/>
      <c r="D169" s="425"/>
      <c r="E169" s="425"/>
      <c r="F169" s="425"/>
      <c r="G169" s="425"/>
      <c r="H169" s="425"/>
    </row>
    <row r="170" spans="1:8" s="79" customFormat="1">
      <c r="A170" s="289" t="s">
        <v>167</v>
      </c>
      <c r="B170" s="425"/>
      <c r="C170" s="425"/>
      <c r="D170" s="425"/>
      <c r="E170" s="425"/>
      <c r="F170" s="425"/>
      <c r="G170" s="425"/>
      <c r="H170" s="425"/>
    </row>
    <row r="171" spans="1:8" s="79" customFormat="1">
      <c r="A171" s="289" t="s">
        <v>168</v>
      </c>
      <c r="B171" s="425"/>
      <c r="C171" s="425"/>
      <c r="D171" s="425"/>
      <c r="E171" s="425"/>
      <c r="F171" s="425"/>
      <c r="G171" s="425"/>
      <c r="H171" s="425"/>
    </row>
    <row r="172" spans="1:8" s="79" customFormat="1">
      <c r="A172" s="289" t="s">
        <v>169</v>
      </c>
      <c r="B172" s="425"/>
      <c r="C172" s="425"/>
      <c r="D172" s="425"/>
      <c r="E172" s="425"/>
      <c r="F172" s="425"/>
      <c r="G172" s="425"/>
      <c r="H172" s="425"/>
    </row>
    <row r="173" spans="1:8" s="79" customFormat="1">
      <c r="A173" s="289" t="s">
        <v>170</v>
      </c>
      <c r="B173" s="425"/>
      <c r="C173" s="425"/>
      <c r="D173" s="425"/>
      <c r="E173" s="425"/>
      <c r="F173" s="425"/>
      <c r="G173" s="425"/>
      <c r="H173" s="425"/>
    </row>
    <row r="174" spans="1:8" s="79" customFormat="1">
      <c r="A174" s="289" t="s">
        <v>171</v>
      </c>
      <c r="B174" s="425"/>
      <c r="C174" s="425"/>
      <c r="D174" s="425"/>
      <c r="E174" s="425"/>
      <c r="F174" s="425"/>
      <c r="G174" s="425"/>
      <c r="H174" s="425"/>
    </row>
    <row r="175" spans="1:8" s="79" customFormat="1">
      <c r="A175" s="289" t="s">
        <v>172</v>
      </c>
      <c r="B175" s="425"/>
      <c r="C175" s="425"/>
      <c r="D175" s="425"/>
      <c r="E175" s="425"/>
      <c r="F175" s="425"/>
      <c r="G175" s="425"/>
      <c r="H175" s="425"/>
    </row>
    <row r="176" spans="1:8" s="79" customFormat="1">
      <c r="A176" s="289" t="s">
        <v>173</v>
      </c>
      <c r="B176" s="425"/>
      <c r="C176" s="425"/>
      <c r="D176" s="425"/>
      <c r="E176" s="425"/>
      <c r="F176" s="425"/>
      <c r="G176" s="425"/>
      <c r="H176" s="425"/>
    </row>
    <row r="177" spans="1:8" s="79" customFormat="1">
      <c r="A177" s="289" t="s">
        <v>174</v>
      </c>
      <c r="B177" s="425"/>
      <c r="C177" s="425"/>
      <c r="D177" s="425"/>
      <c r="E177" s="425"/>
      <c r="F177" s="425"/>
      <c r="G177" s="425"/>
      <c r="H177" s="425"/>
    </row>
    <row r="178" spans="1:8" s="79" customFormat="1">
      <c r="A178" s="289" t="s">
        <v>175</v>
      </c>
      <c r="B178" s="425"/>
      <c r="C178" s="425"/>
      <c r="D178" s="425"/>
      <c r="E178" s="425"/>
      <c r="F178" s="425"/>
      <c r="G178" s="425"/>
      <c r="H178" s="425"/>
    </row>
    <row r="179" spans="1:8" s="79" customFormat="1">
      <c r="A179" s="289" t="s">
        <v>176</v>
      </c>
      <c r="B179" s="425"/>
      <c r="C179" s="425"/>
      <c r="D179" s="425"/>
      <c r="E179" s="425"/>
      <c r="F179" s="425"/>
      <c r="G179" s="425"/>
      <c r="H179" s="425"/>
    </row>
    <row r="180" spans="1:8" s="79" customFormat="1">
      <c r="A180" s="289" t="s">
        <v>177</v>
      </c>
      <c r="B180" s="425"/>
      <c r="C180" s="425"/>
      <c r="D180" s="425"/>
      <c r="E180" s="425"/>
      <c r="F180" s="425"/>
      <c r="G180" s="425"/>
      <c r="H180" s="425"/>
    </row>
    <row r="181" spans="1:8" s="79" customFormat="1">
      <c r="A181" s="289" t="s">
        <v>178</v>
      </c>
      <c r="B181" s="425"/>
      <c r="C181" s="425"/>
      <c r="D181" s="425"/>
      <c r="E181" s="425"/>
      <c r="F181" s="425"/>
      <c r="G181" s="425"/>
      <c r="H181" s="425"/>
    </row>
    <row r="182" spans="1:8" s="79" customFormat="1">
      <c r="A182" s="289" t="s">
        <v>179</v>
      </c>
      <c r="B182" s="425"/>
      <c r="C182" s="425"/>
      <c r="D182" s="425"/>
      <c r="E182" s="425"/>
      <c r="F182" s="425"/>
      <c r="G182" s="425"/>
      <c r="H182" s="425"/>
    </row>
    <row r="183" spans="1:8" s="79" customFormat="1">
      <c r="A183" s="289" t="s">
        <v>180</v>
      </c>
      <c r="B183" s="425"/>
      <c r="C183" s="425"/>
      <c r="D183" s="425"/>
      <c r="E183" s="425"/>
      <c r="F183" s="425"/>
      <c r="G183" s="425"/>
      <c r="H183" s="425"/>
    </row>
    <row r="184" spans="1:8" s="79" customFormat="1">
      <c r="A184" s="289" t="s">
        <v>181</v>
      </c>
      <c r="B184" s="425"/>
      <c r="C184" s="425"/>
      <c r="D184" s="425"/>
      <c r="E184" s="425"/>
      <c r="F184" s="425"/>
      <c r="G184" s="425"/>
      <c r="H184" s="425"/>
    </row>
    <row r="185" spans="1:8" s="79" customFormat="1">
      <c r="A185" s="289" t="s">
        <v>182</v>
      </c>
      <c r="B185" s="425"/>
      <c r="C185" s="425"/>
      <c r="D185" s="425"/>
      <c r="E185" s="425"/>
      <c r="F185" s="425"/>
      <c r="G185" s="425"/>
      <c r="H185" s="425"/>
    </row>
    <row r="186" spans="1:8" s="79" customFormat="1">
      <c r="A186" s="289" t="s">
        <v>183</v>
      </c>
      <c r="B186" s="425"/>
      <c r="C186" s="425"/>
      <c r="D186" s="425"/>
      <c r="E186" s="425"/>
      <c r="F186" s="425"/>
      <c r="G186" s="425"/>
      <c r="H186" s="425"/>
    </row>
    <row r="187" spans="1:8" s="79" customFormat="1">
      <c r="A187" s="289" t="s">
        <v>184</v>
      </c>
      <c r="B187" s="425"/>
      <c r="C187" s="425"/>
      <c r="D187" s="425"/>
      <c r="E187" s="425"/>
      <c r="F187" s="425"/>
      <c r="G187" s="425"/>
      <c r="H187" s="425"/>
    </row>
    <row r="188" spans="1:8" s="79" customFormat="1">
      <c r="A188" s="289" t="s">
        <v>185</v>
      </c>
      <c r="B188" s="425"/>
      <c r="C188" s="425"/>
      <c r="D188" s="425"/>
      <c r="E188" s="425"/>
      <c r="F188" s="425"/>
      <c r="G188" s="425"/>
      <c r="H188" s="425"/>
    </row>
    <row r="189" spans="1:8" s="79" customFormat="1">
      <c r="A189" s="289" t="s">
        <v>186</v>
      </c>
      <c r="B189" s="425"/>
      <c r="C189" s="425"/>
      <c r="D189" s="425"/>
      <c r="E189" s="425"/>
      <c r="F189" s="425"/>
      <c r="G189" s="425"/>
      <c r="H189" s="425"/>
    </row>
    <row r="190" spans="1:8" s="79" customFormat="1">
      <c r="A190" s="289" t="s">
        <v>187</v>
      </c>
      <c r="B190" s="425"/>
      <c r="C190" s="425"/>
      <c r="D190" s="425"/>
      <c r="E190" s="425"/>
      <c r="F190" s="425"/>
      <c r="G190" s="425"/>
      <c r="H190" s="425"/>
    </row>
    <row r="191" spans="1:8" s="79" customFormat="1">
      <c r="A191" s="289" t="s">
        <v>188</v>
      </c>
      <c r="B191" s="425"/>
      <c r="C191" s="425"/>
      <c r="D191" s="425"/>
      <c r="E191" s="425"/>
      <c r="F191" s="425"/>
      <c r="G191" s="425"/>
      <c r="H191" s="425"/>
    </row>
    <row r="192" spans="1:8" s="79" customFormat="1">
      <c r="A192" s="289" t="s">
        <v>189</v>
      </c>
      <c r="B192" s="425"/>
      <c r="C192" s="425"/>
      <c r="D192" s="425"/>
      <c r="E192" s="425"/>
      <c r="F192" s="425"/>
      <c r="G192" s="425"/>
      <c r="H192" s="425"/>
    </row>
    <row r="193" spans="1:8" s="79" customFormat="1">
      <c r="A193" s="289" t="s">
        <v>190</v>
      </c>
      <c r="B193" s="425"/>
      <c r="C193" s="425"/>
      <c r="D193" s="425"/>
      <c r="E193" s="425"/>
      <c r="F193" s="425"/>
      <c r="G193" s="425"/>
      <c r="H193" s="425"/>
    </row>
    <row r="194" spans="1:8" s="79" customFormat="1">
      <c r="A194" s="289" t="s">
        <v>191</v>
      </c>
      <c r="B194" s="425"/>
      <c r="C194" s="425"/>
      <c r="D194" s="425"/>
      <c r="E194" s="425"/>
      <c r="F194" s="425"/>
      <c r="G194" s="425"/>
      <c r="H194" s="425"/>
    </row>
    <row r="195" spans="1:8" s="79" customFormat="1">
      <c r="A195" s="289" t="s">
        <v>192</v>
      </c>
      <c r="B195" s="425"/>
      <c r="C195" s="425"/>
      <c r="D195" s="425"/>
      <c r="E195" s="425"/>
      <c r="F195" s="425"/>
      <c r="G195" s="425"/>
      <c r="H195" s="425"/>
    </row>
    <row r="196" spans="1:8" s="79" customFormat="1">
      <c r="A196" s="289" t="s">
        <v>193</v>
      </c>
      <c r="B196" s="425"/>
      <c r="C196" s="425"/>
      <c r="D196" s="425"/>
      <c r="E196" s="425"/>
      <c r="F196" s="425"/>
      <c r="G196" s="425"/>
      <c r="H196" s="425"/>
    </row>
    <row r="197" spans="1:8" s="79" customFormat="1">
      <c r="A197" s="289" t="s">
        <v>194</v>
      </c>
      <c r="B197" s="425"/>
      <c r="C197" s="425"/>
      <c r="D197" s="425"/>
      <c r="E197" s="425"/>
      <c r="F197" s="425"/>
      <c r="G197" s="425"/>
      <c r="H197" s="425"/>
    </row>
    <row r="198" spans="1:8" s="79" customFormat="1">
      <c r="A198" s="289" t="s">
        <v>195</v>
      </c>
      <c r="B198" s="425"/>
      <c r="C198" s="425"/>
      <c r="D198" s="425"/>
      <c r="E198" s="425"/>
      <c r="F198" s="425"/>
      <c r="G198" s="425"/>
      <c r="H198" s="425"/>
    </row>
    <row r="199" spans="1:8" s="79" customFormat="1">
      <c r="A199" s="289" t="s">
        <v>196</v>
      </c>
      <c r="B199" s="425"/>
      <c r="C199" s="425"/>
      <c r="D199" s="425"/>
      <c r="E199" s="425"/>
      <c r="F199" s="425"/>
      <c r="G199" s="425"/>
      <c r="H199" s="425"/>
    </row>
    <row r="200" spans="1:8" s="79" customFormat="1">
      <c r="A200" s="289" t="s">
        <v>197</v>
      </c>
      <c r="B200" s="425"/>
      <c r="C200" s="425"/>
      <c r="D200" s="425"/>
      <c r="E200" s="425"/>
      <c r="F200" s="425"/>
      <c r="G200" s="425"/>
      <c r="H200" s="425"/>
    </row>
    <row r="201" spans="1:8" s="79" customFormat="1">
      <c r="A201" s="289" t="s">
        <v>198</v>
      </c>
      <c r="B201" s="425"/>
      <c r="C201" s="425"/>
      <c r="D201" s="425"/>
      <c r="E201" s="425"/>
      <c r="F201" s="425"/>
      <c r="G201" s="425"/>
      <c r="H201" s="425"/>
    </row>
    <row r="202" spans="1:8" s="79" customFormat="1">
      <c r="A202" s="289" t="s">
        <v>199</v>
      </c>
      <c r="B202" s="425"/>
      <c r="C202" s="425"/>
      <c r="D202" s="425"/>
      <c r="E202" s="425"/>
      <c r="F202" s="425"/>
      <c r="G202" s="425"/>
      <c r="H202" s="425"/>
    </row>
    <row r="203" spans="1:8" s="79" customFormat="1">
      <c r="A203" s="289" t="s">
        <v>200</v>
      </c>
      <c r="B203" s="425"/>
      <c r="C203" s="425"/>
      <c r="D203" s="425"/>
      <c r="E203" s="425"/>
      <c r="F203" s="425"/>
      <c r="G203" s="425"/>
      <c r="H203" s="425"/>
    </row>
    <row r="204" spans="1:8" s="79" customFormat="1">
      <c r="A204" s="289" t="s">
        <v>201</v>
      </c>
      <c r="B204" s="425"/>
      <c r="C204" s="425"/>
      <c r="D204" s="425"/>
      <c r="E204" s="425"/>
      <c r="F204" s="425"/>
      <c r="G204" s="425"/>
      <c r="H204" s="425"/>
    </row>
    <row r="205" spans="1:8" s="79" customFormat="1">
      <c r="A205" s="289" t="s">
        <v>202</v>
      </c>
      <c r="B205" s="425"/>
      <c r="C205" s="425"/>
      <c r="D205" s="425"/>
      <c r="E205" s="425"/>
      <c r="F205" s="425"/>
      <c r="G205" s="425"/>
      <c r="H205" s="425"/>
    </row>
    <row r="206" spans="1:8" s="79" customFormat="1">
      <c r="A206" s="289" t="s">
        <v>203</v>
      </c>
      <c r="B206" s="425"/>
      <c r="C206" s="425"/>
      <c r="D206" s="425"/>
      <c r="E206" s="425"/>
      <c r="F206" s="425"/>
      <c r="G206" s="425"/>
      <c r="H206" s="425"/>
    </row>
    <row r="207" spans="1:8" s="79" customFormat="1">
      <c r="A207" s="289" t="s">
        <v>204</v>
      </c>
      <c r="B207" s="425"/>
      <c r="C207" s="425"/>
      <c r="D207" s="425"/>
      <c r="E207" s="425"/>
      <c r="F207" s="425"/>
      <c r="G207" s="425"/>
      <c r="H207" s="425"/>
    </row>
    <row r="208" spans="1:8">
      <c r="A208" s="289" t="s">
        <v>205</v>
      </c>
      <c r="B208" s="425"/>
      <c r="C208" s="425"/>
      <c r="D208" s="425"/>
      <c r="E208" s="425"/>
      <c r="F208" s="425"/>
      <c r="G208" s="425"/>
      <c r="H208" s="425"/>
    </row>
    <row r="209" spans="1:1">
      <c r="A209" s="257"/>
    </row>
    <row r="210" spans="1:1">
      <c r="A210" s="257"/>
    </row>
    <row r="211" spans="1:1">
      <c r="A211" s="257"/>
    </row>
    <row r="212" spans="1:1">
      <c r="A212" s="257"/>
    </row>
    <row r="213" spans="1:1">
      <c r="A213" s="257"/>
    </row>
    <row r="214" spans="1:1">
      <c r="A214" s="257"/>
    </row>
    <row r="215" spans="1:1">
      <c r="A215" s="257"/>
    </row>
    <row r="216" spans="1:1">
      <c r="A216" s="257"/>
    </row>
    <row r="217" spans="1:1">
      <c r="A217" s="257"/>
    </row>
    <row r="218" spans="1:1">
      <c r="A218" s="257"/>
    </row>
    <row r="219" spans="1:1">
      <c r="A219" s="257"/>
    </row>
    <row r="220" spans="1:1">
      <c r="A220" s="257"/>
    </row>
    <row r="221" spans="1:1">
      <c r="A221" s="257"/>
    </row>
    <row r="222" spans="1:1">
      <c r="A222" s="257"/>
    </row>
    <row r="223" spans="1:1">
      <c r="A223" s="257"/>
    </row>
    <row r="224" spans="1:1">
      <c r="A224" s="257"/>
    </row>
    <row r="225" spans="1:1">
      <c r="A225" s="257"/>
    </row>
    <row r="226" spans="1:1">
      <c r="A226" s="257"/>
    </row>
    <row r="227" spans="1:1">
      <c r="A227" s="257"/>
    </row>
    <row r="228" spans="1:1">
      <c r="A228" s="257"/>
    </row>
    <row r="229" spans="1:1">
      <c r="A229" s="257"/>
    </row>
    <row r="230" spans="1:1">
      <c r="A230" s="257"/>
    </row>
  </sheetData>
  <sheetProtection algorithmName="SHA-512" hashValue="ZE/YZk98GuIozfKyEiqlp9PCdmIavIC5ZutY2rfH/I03lQMFTv6AqAmb9Ji28NhABaYXtH3gXryno8ety6N8xQ==" saltValue="dj8bn9EjNT3p9Gz40e4EgQ==" spinCount="100000" sheet="1" selectLockedCells="1"/>
  <mergeCells count="69">
    <mergeCell ref="B206:H206"/>
    <mergeCell ref="B207:H207"/>
    <mergeCell ref="B201:H201"/>
    <mergeCell ref="B202:H202"/>
    <mergeCell ref="B203:H203"/>
    <mergeCell ref="B204:H204"/>
    <mergeCell ref="B205:H205"/>
    <mergeCell ref="B196:H196"/>
    <mergeCell ref="B197:H197"/>
    <mergeCell ref="B198:H198"/>
    <mergeCell ref="B199:H199"/>
    <mergeCell ref="B200:H200"/>
    <mergeCell ref="B191:H191"/>
    <mergeCell ref="B192:H192"/>
    <mergeCell ref="B193:H193"/>
    <mergeCell ref="B194:H194"/>
    <mergeCell ref="B195:H195"/>
    <mergeCell ref="B186:H186"/>
    <mergeCell ref="B187:H187"/>
    <mergeCell ref="B188:H188"/>
    <mergeCell ref="B189:H189"/>
    <mergeCell ref="B190:H190"/>
    <mergeCell ref="B181:H181"/>
    <mergeCell ref="B182:H182"/>
    <mergeCell ref="B183:H183"/>
    <mergeCell ref="B184:H184"/>
    <mergeCell ref="B185:H185"/>
    <mergeCell ref="B176:H176"/>
    <mergeCell ref="B177:H177"/>
    <mergeCell ref="B178:H178"/>
    <mergeCell ref="B179:H179"/>
    <mergeCell ref="B180:H180"/>
    <mergeCell ref="B171:H171"/>
    <mergeCell ref="B172:H172"/>
    <mergeCell ref="B173:H173"/>
    <mergeCell ref="B174:H174"/>
    <mergeCell ref="B175:H175"/>
    <mergeCell ref="B166:H166"/>
    <mergeCell ref="B167:H167"/>
    <mergeCell ref="B168:H168"/>
    <mergeCell ref="B169:H169"/>
    <mergeCell ref="B170:H170"/>
    <mergeCell ref="B162:H162"/>
    <mergeCell ref="A158:H158"/>
    <mergeCell ref="B163:H163"/>
    <mergeCell ref="B164:H164"/>
    <mergeCell ref="B165:H165"/>
    <mergeCell ref="C62:H62"/>
    <mergeCell ref="C100:H100"/>
    <mergeCell ref="B159:H159"/>
    <mergeCell ref="B160:H160"/>
    <mergeCell ref="B161:H161"/>
    <mergeCell ref="C131:H131"/>
    <mergeCell ref="B208:H208"/>
    <mergeCell ref="D28:H28"/>
    <mergeCell ref="D145:H145"/>
    <mergeCell ref="B14:H14"/>
    <mergeCell ref="C15:H15"/>
    <mergeCell ref="C16:H16"/>
    <mergeCell ref="C17:H17"/>
    <mergeCell ref="D27:H27"/>
    <mergeCell ref="B24:H24"/>
    <mergeCell ref="B25:H25"/>
    <mergeCell ref="B31:B32"/>
    <mergeCell ref="D86:H86"/>
    <mergeCell ref="D117:H117"/>
    <mergeCell ref="D65:H65"/>
    <mergeCell ref="D73:H73"/>
    <mergeCell ref="C39:H39"/>
  </mergeCells>
  <conditionalFormatting sqref="D87:D97 F87:H97">
    <cfRule type="expression" dxfId="1371" priority="22">
      <formula>OR($C$86="No",$C$86="")</formula>
    </cfRule>
  </conditionalFormatting>
  <conditionalFormatting sqref="D118:D128 F118:H128">
    <cfRule type="expression" dxfId="1370" priority="21">
      <formula>OR($C$117="No",$C$117="")</formula>
    </cfRule>
  </conditionalFormatting>
  <conditionalFormatting sqref="D146:D156 F146:H156">
    <cfRule type="expression" dxfId="1369" priority="20">
      <formula>OR($C$145="No",$C$145="")</formula>
    </cfRule>
  </conditionalFormatting>
  <conditionalFormatting sqref="C57 D49:D56">
    <cfRule type="cellIs" dxfId="1368" priority="17" operator="equal">
      <formula>"Y/N"</formula>
    </cfRule>
  </conditionalFormatting>
  <conditionalFormatting sqref="E87:E97">
    <cfRule type="expression" dxfId="1367" priority="13">
      <formula>OR($C$86="No",$C$86="")</formula>
    </cfRule>
  </conditionalFormatting>
  <conditionalFormatting sqref="H49:H57">
    <cfRule type="cellIs" dxfId="1366" priority="12" operator="equal">
      <formula>"Y/N"</formula>
    </cfRule>
  </conditionalFormatting>
  <conditionalFormatting sqref="E49:G57">
    <cfRule type="cellIs" dxfId="1365" priority="11" operator="equal">
      <formula>"Y/N"</formula>
    </cfRule>
  </conditionalFormatting>
  <conditionalFormatting sqref="E118:E128">
    <cfRule type="expression" dxfId="1364" priority="10">
      <formula>OR($C$117="No",$C$117="")</formula>
    </cfRule>
  </conditionalFormatting>
  <conditionalFormatting sqref="E146:E156">
    <cfRule type="expression" dxfId="1363" priority="9">
      <formula>OR($C$145="No",$C$145="")</formula>
    </cfRule>
  </conditionalFormatting>
  <conditionalFormatting sqref="D31:D36">
    <cfRule type="cellIs" dxfId="1362" priority="7" operator="equal">
      <formula>"Y/N"</formula>
    </cfRule>
  </conditionalFormatting>
  <conditionalFormatting sqref="C75:C80 D82:D85 C86 C62:C73">
    <cfRule type="expression" dxfId="1361" priority="4">
      <formula>OR($C$59="Aquaculture",$C$59="Processing",$C$59="Aquaculture, Processing")</formula>
    </cfRule>
  </conditionalFormatting>
  <conditionalFormatting sqref="C100:C111 D113:D116 C117">
    <cfRule type="expression" dxfId="1360" priority="3">
      <formula>OR($C$59="Wild-Capture Fishing",$C$59="Processing",$C$59="Wild-Capture Fishing, Processing")</formula>
    </cfRule>
  </conditionalFormatting>
  <conditionalFormatting sqref="C131:C139 D141:D144 C145">
    <cfRule type="expression" dxfId="1359" priority="1">
      <formula>OR($C$59="Wild-Capture Fishing",$C$59="Aquaculture")</formula>
    </cfRule>
  </conditionalFormatting>
  <dataValidations count="5">
    <dataValidation type="list" allowBlank="1" showInputMessage="1" showErrorMessage="1" sqref="C117 C86 C145 C46" xr:uid="{00000000-0002-0000-0100-000000000000}">
      <formula1>"Yes,No"</formula1>
    </dataValidation>
    <dataValidation type="list" allowBlank="1" showInputMessage="1" showErrorMessage="1" sqref="C22" xr:uid="{00000000-0002-0000-0100-000001000000}">
      <formula1>"Announced,Unannounced,Semi-unannounced"</formula1>
    </dataValidation>
    <dataValidation type="list" allowBlank="1" showInputMessage="1" showErrorMessage="1" sqref="D31:D36 D49:D56" xr:uid="{00000000-0002-0000-0100-000002000000}">
      <formula1>"Y/N,Y,N"</formula1>
    </dataValidation>
    <dataValidation type="list" allowBlank="1" showInputMessage="1" showErrorMessage="1" sqref="C23:F23" xr:uid="{00000000-0002-0000-0100-000003000000}">
      <formula1>"Baseline,Monitoring"</formula1>
    </dataValidation>
    <dataValidation type="whole" operator="greaterThanOrEqual" allowBlank="1" showInputMessage="1" showErrorMessage="1" sqref="D82:D85 G88:G97 D141:D144 G147:G156 G119:G128 D113:D116" xr:uid="{12D4F406-EC72-4CDE-B593-87B6C7A1B94D}">
      <formula1>0</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4000000}">
          <x14:formula1>
            <xm:f>Summary!$AC$2:$AC$6</xm:f>
          </x14:formula1>
          <xm:sqref>C59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rgb="FF1A5EAB"/>
  </sheetPr>
  <dimension ref="A1:S338"/>
  <sheetViews>
    <sheetView showGridLines="0" topLeftCell="M331" zoomScale="70" zoomScaleNormal="70" workbookViewId="0">
      <selection activeCell="N338" sqref="N338"/>
    </sheetView>
  </sheetViews>
  <sheetFormatPr defaultColWidth="9.109375" defaultRowHeight="13.2"/>
  <cols>
    <col min="1" max="1" width="13.88671875" customWidth="1"/>
    <col min="2" max="2" width="21.5546875" customWidth="1"/>
    <col min="3" max="3" width="33.5546875" customWidth="1"/>
    <col min="4" max="5" width="14.21875" customWidth="1"/>
    <col min="6" max="7" width="1.44140625" customWidth="1"/>
    <col min="8" max="8" width="14.88671875" customWidth="1"/>
    <col min="9" max="9" width="11.21875" customWidth="1"/>
    <col min="10" max="10" width="65.5546875" customWidth="1"/>
    <col min="11" max="11" width="60.5546875" hidden="1" customWidth="1"/>
    <col min="12" max="12" width="9.109375" hidden="1" customWidth="1"/>
    <col min="13" max="16" width="18.77734375" customWidth="1"/>
    <col min="17" max="17" width="19.88671875" customWidth="1"/>
    <col min="18" max="18" width="75.109375" customWidth="1"/>
  </cols>
  <sheetData>
    <row r="1" spans="1:19" ht="24.6">
      <c r="A1" s="335"/>
      <c r="B1" s="335"/>
      <c r="C1" s="335"/>
      <c r="D1" s="335"/>
      <c r="E1" s="335"/>
      <c r="F1" s="337"/>
      <c r="H1" s="3" t="s">
        <v>497</v>
      </c>
    </row>
    <row r="2" spans="1:19" ht="24.6">
      <c r="A2" s="335"/>
      <c r="B2" s="335"/>
      <c r="C2" s="335"/>
      <c r="D2" s="335"/>
      <c r="E2" s="335"/>
      <c r="F2" s="337"/>
    </row>
    <row r="3" spans="1:19" ht="24.6">
      <c r="A3" s="335"/>
      <c r="B3" s="335"/>
      <c r="C3" s="335"/>
      <c r="D3" s="335"/>
      <c r="E3" s="335"/>
      <c r="F3" s="337"/>
    </row>
    <row r="4" spans="1:19" ht="24.6">
      <c r="A4" s="335"/>
      <c r="B4" s="335"/>
      <c r="C4" s="335"/>
      <c r="D4" s="335"/>
      <c r="E4" s="335"/>
      <c r="F4" s="337"/>
    </row>
    <row r="5" spans="1:19" ht="30.6" thickBot="1">
      <c r="A5" s="356"/>
      <c r="B5" s="356"/>
      <c r="C5" s="356"/>
      <c r="D5" s="356"/>
      <c r="E5" s="356"/>
      <c r="F5" s="357"/>
      <c r="G5" s="357"/>
      <c r="H5" s="358"/>
      <c r="I5" s="358"/>
      <c r="J5" s="358"/>
      <c r="K5" s="358"/>
      <c r="L5" s="359"/>
      <c r="M5" s="360"/>
      <c r="N5" s="360" t="s">
        <v>502</v>
      </c>
      <c r="O5" s="360"/>
      <c r="P5" s="360"/>
      <c r="Q5" s="360"/>
      <c r="R5" s="360"/>
    </row>
    <row r="6" spans="1:19" ht="30">
      <c r="A6" s="356" t="s">
        <v>498</v>
      </c>
      <c r="B6" s="356" t="s">
        <v>499</v>
      </c>
      <c r="C6" s="356" t="s">
        <v>206</v>
      </c>
      <c r="D6" s="356"/>
      <c r="E6" s="356"/>
      <c r="F6" s="357"/>
      <c r="G6" s="357"/>
      <c r="H6" s="358" t="s">
        <v>207</v>
      </c>
      <c r="I6" s="358" t="s">
        <v>208</v>
      </c>
      <c r="J6" s="358" t="s">
        <v>500</v>
      </c>
      <c r="K6" s="358" t="s">
        <v>501</v>
      </c>
      <c r="L6" s="359"/>
      <c r="M6" s="360" t="s">
        <v>502</v>
      </c>
      <c r="N6" s="386" t="s">
        <v>959</v>
      </c>
      <c r="O6" s="387" t="s">
        <v>131</v>
      </c>
      <c r="P6" s="387" t="s">
        <v>916</v>
      </c>
      <c r="Q6" s="360" t="s">
        <v>503</v>
      </c>
      <c r="R6" s="360" t="s">
        <v>504</v>
      </c>
    </row>
    <row r="7" spans="1:19" ht="30">
      <c r="A7" s="303"/>
      <c r="B7" s="303"/>
      <c r="C7" s="303"/>
      <c r="D7" s="303"/>
      <c r="E7" s="303"/>
      <c r="F7" s="471" t="str">
        <f>B9</f>
        <v>Component 1.1: Fundamental human rights are respected, labor rights are protected, and decent living and working conditions are provided, particularly for vulnerable and at-risk groups.</v>
      </c>
      <c r="G7" s="471"/>
      <c r="H7" s="471"/>
      <c r="I7" s="471"/>
      <c r="J7" s="471"/>
      <c r="K7" s="471"/>
      <c r="L7" s="362" t="s">
        <v>505</v>
      </c>
      <c r="M7" s="361"/>
      <c r="N7" s="361"/>
      <c r="O7" s="361"/>
      <c r="P7" s="361"/>
      <c r="Q7" s="361"/>
      <c r="R7" s="361"/>
    </row>
    <row r="8" spans="1:19" ht="26.4">
      <c r="A8" s="304"/>
      <c r="B8" s="304"/>
      <c r="C8" s="304"/>
      <c r="D8" s="304"/>
      <c r="E8" s="304"/>
      <c r="F8" s="472"/>
      <c r="G8" s="363" t="str">
        <f>C9</f>
        <v>1.1.1: Abuse and harassment</v>
      </c>
      <c r="H8" s="363"/>
      <c r="I8" s="363"/>
      <c r="J8" s="364"/>
      <c r="K8" s="321"/>
      <c r="L8" s="34" t="s">
        <v>505</v>
      </c>
      <c r="M8" s="466" t="s">
        <v>506</v>
      </c>
      <c r="N8" s="466"/>
      <c r="O8" s="466"/>
      <c r="P8" s="466"/>
      <c r="Q8" s="466"/>
      <c r="R8" s="308" t="str">
        <f>IF('Principle 1'!R8="","",'Principle 1'!R8)</f>
        <v/>
      </c>
    </row>
    <row r="9" spans="1:19" ht="55.2">
      <c r="A9" s="305" t="s">
        <v>497</v>
      </c>
      <c r="B9" s="305" t="s">
        <v>507</v>
      </c>
      <c r="C9" s="305" t="s">
        <v>212</v>
      </c>
      <c r="D9" s="309" t="s">
        <v>214</v>
      </c>
      <c r="E9" s="309" t="s">
        <v>213</v>
      </c>
      <c r="F9" s="472"/>
      <c r="G9" s="328"/>
      <c r="H9" s="309" t="s">
        <v>213</v>
      </c>
      <c r="I9" s="310" t="s">
        <v>214</v>
      </c>
      <c r="J9" s="311" t="s">
        <v>508</v>
      </c>
      <c r="K9" s="315"/>
      <c r="L9" s="34" t="s">
        <v>505</v>
      </c>
      <c r="M9" s="366" t="str">
        <f>IF('Principle 1'!M9="","",'Principle 1'!M9)</f>
        <v/>
      </c>
      <c r="N9" s="366" t="str">
        <f>IF(ISNUMBER(FIND(N$6,'Assessment Information'!$C$59)),IF('Principle 1'!N9="","",'Principle 1'!N9),"N/A")</f>
        <v>N/A</v>
      </c>
      <c r="O9" s="366" t="str">
        <f>IF(ISNUMBER(FIND(O$6,'Assessment Information'!$C$59)),IF('Principle 1'!O9="","",'Principle 1'!O9),"N/A")</f>
        <v>N/A</v>
      </c>
      <c r="P9" s="366" t="str">
        <f>IF(ISNUMBER(FIND(P$6,'Assessment Information'!$C$59)),IF('Principle 1'!P9="","",'Principle 1'!P9),"N/A")</f>
        <v>N/A</v>
      </c>
      <c r="Q9" s="367" t="str">
        <f>IF('Principle 1'!Q9="","",'Principle 1'!Q9)</f>
        <v/>
      </c>
      <c r="R9" s="368" t="str">
        <f>IF('Principle 1'!R9="","",'Principle 1'!R9)</f>
        <v/>
      </c>
      <c r="S9">
        <f>IF(M9="N",MAX($S$8:S8)+1,0)</f>
        <v>0</v>
      </c>
    </row>
    <row r="10" spans="1:19" ht="55.2">
      <c r="A10" s="305" t="s">
        <v>497</v>
      </c>
      <c r="B10" s="305" t="s">
        <v>507</v>
      </c>
      <c r="C10" s="305" t="s">
        <v>212</v>
      </c>
      <c r="D10" s="309" t="s">
        <v>214</v>
      </c>
      <c r="E10" s="309" t="s">
        <v>216</v>
      </c>
      <c r="F10" s="472"/>
      <c r="G10" s="328"/>
      <c r="H10" s="309" t="s">
        <v>216</v>
      </c>
      <c r="I10" s="310" t="s">
        <v>214</v>
      </c>
      <c r="J10" s="311" t="s">
        <v>509</v>
      </c>
      <c r="K10" s="315" t="s">
        <v>510</v>
      </c>
      <c r="L10" s="34" t="s">
        <v>505</v>
      </c>
      <c r="M10" s="369" t="str">
        <f>IF('Principle 1'!M10="","",'Principle 1'!M10)</f>
        <v/>
      </c>
      <c r="N10" s="366" t="str">
        <f>IF(ISNUMBER(FIND(N$6,'Assessment Information'!$C$59)),IF('Principle 1'!N10="","",'Principle 1'!N10),"N/A")</f>
        <v>N/A</v>
      </c>
      <c r="O10" s="366" t="str">
        <f>IF(ISNUMBER(FIND(O$6,'Assessment Information'!$C$59)),IF('Principle 1'!O10="","",'Principle 1'!O10),"N/A")</f>
        <v>N/A</v>
      </c>
      <c r="P10" s="366" t="str">
        <f>IF(ISNUMBER(FIND(P$6,'Assessment Information'!$C$59)),IF('Principle 1'!P10="","",'Principle 1'!P10),"N/A")</f>
        <v>N/A</v>
      </c>
      <c r="Q10" s="367" t="str">
        <f>IF('Principle 1'!Q10="","",'Principle 1'!Q10)</f>
        <v/>
      </c>
      <c r="R10" s="368" t="str">
        <f>IF('Principle 1'!R10="","",'Principle 1'!R10)</f>
        <v/>
      </c>
      <c r="S10">
        <f>IF(M10="N",MAX($S$8:S9)+1,0)</f>
        <v>0</v>
      </c>
    </row>
    <row r="11" spans="1:19" ht="55.2">
      <c r="A11" s="305" t="s">
        <v>497</v>
      </c>
      <c r="B11" s="305" t="s">
        <v>507</v>
      </c>
      <c r="C11" s="305" t="s">
        <v>212</v>
      </c>
      <c r="D11" s="309" t="s">
        <v>214</v>
      </c>
      <c r="E11" s="309" t="s">
        <v>218</v>
      </c>
      <c r="F11" s="472"/>
      <c r="G11" s="328"/>
      <c r="H11" s="309" t="s">
        <v>218</v>
      </c>
      <c r="I11" s="310" t="s">
        <v>214</v>
      </c>
      <c r="J11" s="311" t="s">
        <v>511</v>
      </c>
      <c r="K11" s="316" t="s">
        <v>512</v>
      </c>
      <c r="L11" s="34" t="s">
        <v>505</v>
      </c>
      <c r="M11" s="369" t="str">
        <f>IF('Principle 1'!M11="","",'Principle 1'!M11)</f>
        <v/>
      </c>
      <c r="N11" s="366" t="str">
        <f>IF(ISNUMBER(FIND(N$6,'Assessment Information'!$C$59)),IF('Principle 1'!N11="","",'Principle 1'!N11),"N/A")</f>
        <v>N/A</v>
      </c>
      <c r="O11" s="366" t="str">
        <f>IF(ISNUMBER(FIND(O$6,'Assessment Information'!$C$59)),IF('Principle 1'!O11="","",'Principle 1'!O11),"N/A")</f>
        <v>N/A</v>
      </c>
      <c r="P11" s="366" t="str">
        <f>IF(ISNUMBER(FIND(P$6,'Assessment Information'!$C$59)),IF('Principle 1'!P11="","",'Principle 1'!P11),"N/A")</f>
        <v>N/A</v>
      </c>
      <c r="Q11" s="367" t="str">
        <f>IF('Principle 1'!Q11="","",'Principle 1'!Q11)</f>
        <v/>
      </c>
      <c r="R11" s="368" t="str">
        <f>IF('Principle 1'!R11="","",'Principle 1'!R11)</f>
        <v/>
      </c>
      <c r="S11">
        <f>IF(M11="N",MAX($S$8:S10)+1,0)</f>
        <v>0</v>
      </c>
    </row>
    <row r="12" spans="1:19" ht="27.6">
      <c r="A12" s="305" t="s">
        <v>497</v>
      </c>
      <c r="B12" s="305" t="s">
        <v>507</v>
      </c>
      <c r="C12" s="305" t="s">
        <v>212</v>
      </c>
      <c r="D12" s="309" t="s">
        <v>214</v>
      </c>
      <c r="E12" s="309" t="s">
        <v>220</v>
      </c>
      <c r="F12" s="472"/>
      <c r="G12" s="328"/>
      <c r="H12" s="309" t="s">
        <v>220</v>
      </c>
      <c r="I12" s="310" t="s">
        <v>214</v>
      </c>
      <c r="J12" s="311" t="s">
        <v>513</v>
      </c>
      <c r="K12" s="315" t="s">
        <v>514</v>
      </c>
      <c r="L12" s="34" t="s">
        <v>505</v>
      </c>
      <c r="M12" s="369" t="str">
        <f>IF('Principle 1'!M12="","",'Principle 1'!M12)</f>
        <v/>
      </c>
      <c r="N12" s="366" t="str">
        <f>IF(ISNUMBER(FIND(N$6,'Assessment Information'!$C$59)),IF('Principle 1'!N12="","",'Principle 1'!N12),"N/A")</f>
        <v>N/A</v>
      </c>
      <c r="O12" s="366" t="str">
        <f>IF(ISNUMBER(FIND(O$6,'Assessment Information'!$C$59)),IF('Principle 1'!O12="","",'Principle 1'!O12),"N/A")</f>
        <v>N/A</v>
      </c>
      <c r="P12" s="366" t="str">
        <f>IF(ISNUMBER(FIND(P$6,'Assessment Information'!$C$59)),IF('Principle 1'!P12="","",'Principle 1'!P12),"N/A")</f>
        <v>N/A</v>
      </c>
      <c r="Q12" s="367" t="str">
        <f>IF('Principle 1'!Q12="","",'Principle 1'!Q12)</f>
        <v/>
      </c>
      <c r="R12" s="368" t="str">
        <f>IF('Principle 1'!R12="","",'Principle 1'!R12)</f>
        <v/>
      </c>
      <c r="S12">
        <f>IF(M12="N",MAX($S$8:S11)+1,0)</f>
        <v>0</v>
      </c>
    </row>
    <row r="13" spans="1:19" ht="69">
      <c r="A13" s="305" t="s">
        <v>497</v>
      </c>
      <c r="B13" s="305" t="s">
        <v>507</v>
      </c>
      <c r="C13" s="305" t="s">
        <v>212</v>
      </c>
      <c r="D13" s="309" t="s">
        <v>214</v>
      </c>
      <c r="E13" s="309" t="s">
        <v>222</v>
      </c>
      <c r="F13" s="472"/>
      <c r="G13" s="328"/>
      <c r="H13" s="309" t="s">
        <v>222</v>
      </c>
      <c r="I13" s="310" t="s">
        <v>214</v>
      </c>
      <c r="J13" s="311" t="s">
        <v>515</v>
      </c>
      <c r="K13" s="311" t="s">
        <v>516</v>
      </c>
      <c r="L13" s="34" t="s">
        <v>505</v>
      </c>
      <c r="M13" s="369" t="str">
        <f>IF('Principle 1'!M13="","",'Principle 1'!M13)</f>
        <v/>
      </c>
      <c r="N13" s="366" t="str">
        <f>IF(ISNUMBER(FIND(N$6,'Assessment Information'!$C$59)),IF('Principle 1'!N13="","",'Principle 1'!N13),"N/A")</f>
        <v>N/A</v>
      </c>
      <c r="O13" s="366" t="str">
        <f>IF(ISNUMBER(FIND(O$6,'Assessment Information'!$C$59)),IF('Principle 1'!O13="","",'Principle 1'!O13),"N/A")</f>
        <v>N/A</v>
      </c>
      <c r="P13" s="366" t="str">
        <f>IF(ISNUMBER(FIND(P$6,'Assessment Information'!$C$59)),IF('Principle 1'!P13="","",'Principle 1'!P13),"N/A")</f>
        <v>N/A</v>
      </c>
      <c r="Q13" s="367" t="str">
        <f>IF('Principle 1'!Q13="","",'Principle 1'!Q13)</f>
        <v/>
      </c>
      <c r="R13" s="368" t="str">
        <f>IF('Principle 1'!R13="","",'Principle 1'!R13)</f>
        <v/>
      </c>
      <c r="S13">
        <f>IF(M13="N",MAX($S$8:S12)+1,0)</f>
        <v>0</v>
      </c>
    </row>
    <row r="14" spans="1:19" ht="55.2">
      <c r="A14" s="305" t="s">
        <v>497</v>
      </c>
      <c r="B14" s="305" t="s">
        <v>507</v>
      </c>
      <c r="C14" s="305" t="s">
        <v>212</v>
      </c>
      <c r="D14" s="309" t="s">
        <v>225</v>
      </c>
      <c r="E14" s="309" t="s">
        <v>224</v>
      </c>
      <c r="F14" s="472"/>
      <c r="G14" s="328"/>
      <c r="H14" s="309" t="s">
        <v>224</v>
      </c>
      <c r="I14" s="312" t="s">
        <v>225</v>
      </c>
      <c r="J14" s="311" t="s">
        <v>517</v>
      </c>
      <c r="K14" s="315" t="s">
        <v>518</v>
      </c>
      <c r="L14" s="34" t="s">
        <v>505</v>
      </c>
      <c r="M14" s="369" t="str">
        <f>IF('Principle 1'!M14="","",'Principle 1'!M14)</f>
        <v/>
      </c>
      <c r="N14" s="366" t="str">
        <f>IF(ISNUMBER(FIND(N$6,'Assessment Information'!$C$59)),IF('Principle 1'!N14="","",'Principle 1'!N14),"N/A")</f>
        <v>N/A</v>
      </c>
      <c r="O14" s="366" t="str">
        <f>IF(ISNUMBER(FIND(O$6,'Assessment Information'!$C$59)),IF('Principle 1'!O14="","",'Principle 1'!O14),"N/A")</f>
        <v>N/A</v>
      </c>
      <c r="P14" s="366" t="str">
        <f>IF(ISNUMBER(FIND(P$6,'Assessment Information'!$C$59)),IF('Principle 1'!P14="","",'Principle 1'!P14),"N/A")</f>
        <v>N/A</v>
      </c>
      <c r="Q14" s="367" t="str">
        <f>IF('Principle 1'!Q14="","",'Principle 1'!Q14)</f>
        <v/>
      </c>
      <c r="R14" s="368" t="str">
        <f>IF('Principle 1'!R14="","",'Principle 1'!R14)</f>
        <v/>
      </c>
      <c r="S14">
        <f>IF(M14="N",MAX($S$8:S13)+1,0)</f>
        <v>0</v>
      </c>
    </row>
    <row r="15" spans="1:19" ht="41.4">
      <c r="A15" s="305" t="s">
        <v>497</v>
      </c>
      <c r="B15" s="305" t="s">
        <v>507</v>
      </c>
      <c r="C15" s="305" t="s">
        <v>212</v>
      </c>
      <c r="D15" s="309" t="s">
        <v>225</v>
      </c>
      <c r="E15" s="309" t="s">
        <v>227</v>
      </c>
      <c r="F15" s="472"/>
      <c r="G15" s="328"/>
      <c r="H15" s="309" t="s">
        <v>227</v>
      </c>
      <c r="I15" s="312" t="s">
        <v>225</v>
      </c>
      <c r="J15" s="311" t="s">
        <v>519</v>
      </c>
      <c r="K15" s="316" t="s">
        <v>520</v>
      </c>
      <c r="L15" s="34" t="s">
        <v>505</v>
      </c>
      <c r="M15" s="369" t="str">
        <f>IF('Principle 1'!M15="","",'Principle 1'!M15)</f>
        <v/>
      </c>
      <c r="N15" s="366" t="str">
        <f>IF(ISNUMBER(FIND(N$6,'Assessment Information'!$C$59)),IF('Principle 1'!N15="","",'Principle 1'!N15),"N/A")</f>
        <v>N/A</v>
      </c>
      <c r="O15" s="366" t="str">
        <f>IF(ISNUMBER(FIND(O$6,'Assessment Information'!$C$59)),IF('Principle 1'!O15="","",'Principle 1'!O15),"N/A")</f>
        <v>N/A</v>
      </c>
      <c r="P15" s="366" t="str">
        <f>IF(ISNUMBER(FIND(P$6,'Assessment Information'!$C$59)),IF('Principle 1'!P15="","",'Principle 1'!P15),"N/A")</f>
        <v>N/A</v>
      </c>
      <c r="Q15" s="367" t="str">
        <f>IF('Principle 1'!Q15="","",'Principle 1'!Q15)</f>
        <v/>
      </c>
      <c r="R15" s="368" t="str">
        <f>IF('Principle 1'!R15="","",'Principle 1'!R15)</f>
        <v/>
      </c>
      <c r="S15">
        <f>IF(M15="N",MAX($S$8:S14)+1,0)</f>
        <v>0</v>
      </c>
    </row>
    <row r="16" spans="1:19" ht="13.8">
      <c r="A16" s="323"/>
      <c r="B16" s="324"/>
      <c r="C16" s="324"/>
      <c r="D16" s="309"/>
      <c r="E16" s="325"/>
      <c r="F16" s="338"/>
      <c r="G16" s="327"/>
      <c r="H16" s="325"/>
      <c r="I16" s="324"/>
      <c r="J16" s="326"/>
      <c r="K16" s="316"/>
      <c r="L16" s="34"/>
      <c r="S16">
        <f>IF(M16="N",MAX($S$8:S15)+1,0)</f>
        <v>0</v>
      </c>
    </row>
    <row r="17" spans="1:19" ht="26.4">
      <c r="A17" s="304"/>
      <c r="B17" s="304"/>
      <c r="C17" s="304"/>
      <c r="D17" s="309"/>
      <c r="E17" s="304"/>
      <c r="F17" s="473"/>
      <c r="G17" s="363" t="str">
        <f>C18</f>
        <v>1.1.2: Forced labor</v>
      </c>
      <c r="H17" s="363"/>
      <c r="I17" s="363"/>
      <c r="J17" s="364"/>
      <c r="K17" s="321"/>
      <c r="L17" s="34" t="s">
        <v>505</v>
      </c>
      <c r="M17" s="466" t="s">
        <v>506</v>
      </c>
      <c r="N17" s="466"/>
      <c r="O17" s="466"/>
      <c r="P17" s="466"/>
      <c r="Q17" s="466"/>
      <c r="R17" s="308" t="str">
        <f>IF('Principle 1'!R17="","",'Principle 1'!R17)</f>
        <v/>
      </c>
      <c r="S17">
        <f>IF(M17="N",MAX($S$8:S16)+1,0)</f>
        <v>0</v>
      </c>
    </row>
    <row r="18" spans="1:19" ht="55.2">
      <c r="A18" s="305" t="s">
        <v>497</v>
      </c>
      <c r="B18" s="305" t="s">
        <v>507</v>
      </c>
      <c r="C18" s="305" t="s">
        <v>215</v>
      </c>
      <c r="D18" s="309" t="s">
        <v>214</v>
      </c>
      <c r="E18" s="309" t="s">
        <v>229</v>
      </c>
      <c r="F18" s="472"/>
      <c r="G18" s="328"/>
      <c r="H18" s="309" t="s">
        <v>229</v>
      </c>
      <c r="I18" s="310" t="s">
        <v>214</v>
      </c>
      <c r="J18" s="311" t="s">
        <v>521</v>
      </c>
      <c r="K18" s="315"/>
      <c r="L18" s="34" t="s">
        <v>505</v>
      </c>
      <c r="M18" s="369" t="str">
        <f>IF('Principle 1'!M18="","",'Principle 1'!M18)</f>
        <v/>
      </c>
      <c r="N18" s="366" t="str">
        <f>IF(ISNUMBER(FIND(N$6,'Assessment Information'!$C$59)),IF('Principle 1'!N18="","",'Principle 1'!N18),"N/A")</f>
        <v>N/A</v>
      </c>
      <c r="O18" s="366" t="str">
        <f>IF(ISNUMBER(FIND(O$6,'Assessment Information'!$C$59)),IF('Principle 1'!O18="","",'Principle 1'!O18),"N/A")</f>
        <v>N/A</v>
      </c>
      <c r="P18" s="366" t="str">
        <f>IF(ISNUMBER(FIND(P$6,'Assessment Information'!$C$59)),IF('Principle 1'!P18="","",'Principle 1'!P18),"N/A")</f>
        <v>N/A</v>
      </c>
      <c r="Q18" s="367" t="str">
        <f>IF('Principle 1'!Q18="","",'Principle 1'!Q18)</f>
        <v/>
      </c>
      <c r="R18" s="368" t="str">
        <f>IF('Principle 1'!R18="","",'Principle 1'!R18)</f>
        <v/>
      </c>
      <c r="S18">
        <f>IF(M18="N",MAX($S$8:S17)+1,0)</f>
        <v>0</v>
      </c>
    </row>
    <row r="19" spans="1:19" ht="27.6">
      <c r="A19" s="305" t="s">
        <v>497</v>
      </c>
      <c r="B19" s="305" t="s">
        <v>507</v>
      </c>
      <c r="C19" s="305" t="s">
        <v>215</v>
      </c>
      <c r="D19" s="309" t="s">
        <v>214</v>
      </c>
      <c r="E19" s="309" t="s">
        <v>231</v>
      </c>
      <c r="F19" s="472"/>
      <c r="G19" s="328"/>
      <c r="H19" s="309" t="s">
        <v>231</v>
      </c>
      <c r="I19" s="310" t="s">
        <v>214</v>
      </c>
      <c r="J19" s="311" t="s">
        <v>522</v>
      </c>
      <c r="K19" s="315" t="s">
        <v>523</v>
      </c>
      <c r="L19" s="34" t="s">
        <v>505</v>
      </c>
      <c r="M19" s="369" t="str">
        <f>IF('Principle 1'!M19="","",'Principle 1'!M19)</f>
        <v/>
      </c>
      <c r="N19" s="366" t="str">
        <f>IF(ISNUMBER(FIND(N$6,'Assessment Information'!$C$59)),IF('Principle 1'!N19="","",'Principle 1'!N19),"N/A")</f>
        <v>N/A</v>
      </c>
      <c r="O19" s="366" t="str">
        <f>IF(ISNUMBER(FIND(O$6,'Assessment Information'!$C$59)),IF('Principle 1'!O19="","",'Principle 1'!O19),"N/A")</f>
        <v>N/A</v>
      </c>
      <c r="P19" s="366" t="str">
        <f>IF(ISNUMBER(FIND(P$6,'Assessment Information'!$C$59)),IF('Principle 1'!P19="","",'Principle 1'!P19),"N/A")</f>
        <v>N/A</v>
      </c>
      <c r="Q19" s="367" t="str">
        <f>IF('Principle 1'!Q19="","",'Principle 1'!Q19)</f>
        <v/>
      </c>
      <c r="R19" s="368" t="str">
        <f>IF('Principle 1'!R19="","",'Principle 1'!R19)</f>
        <v/>
      </c>
      <c r="S19">
        <f>IF(M19="N",MAX($S$8:S18)+1,0)</f>
        <v>0</v>
      </c>
    </row>
    <row r="20" spans="1:19" ht="27.6">
      <c r="A20" s="305" t="s">
        <v>497</v>
      </c>
      <c r="B20" s="305" t="s">
        <v>507</v>
      </c>
      <c r="C20" s="305" t="s">
        <v>215</v>
      </c>
      <c r="D20" s="309" t="s">
        <v>214</v>
      </c>
      <c r="E20" s="309" t="s">
        <v>233</v>
      </c>
      <c r="F20" s="472"/>
      <c r="G20" s="328"/>
      <c r="H20" s="469" t="s">
        <v>233</v>
      </c>
      <c r="I20" s="467" t="s">
        <v>214</v>
      </c>
      <c r="J20" s="311" t="s">
        <v>524</v>
      </c>
      <c r="K20" s="317" t="s">
        <v>525</v>
      </c>
      <c r="L20" s="34" t="s">
        <v>505</v>
      </c>
      <c r="M20" s="369" t="str">
        <f>IF('Principle 1'!M20="","",'Principle 1'!M20)</f>
        <v/>
      </c>
      <c r="N20" s="366" t="str">
        <f>IF(ISNUMBER(FIND(N$6,'Assessment Information'!$C$59)),IF('Principle 1'!N20="","",'Principle 1'!N20),"N/A")</f>
        <v>N/A</v>
      </c>
      <c r="O20" s="366" t="str">
        <f>IF(ISNUMBER(FIND(O$6,'Assessment Information'!$C$59)),IF('Principle 1'!O20="","",'Principle 1'!O20),"N/A")</f>
        <v>N/A</v>
      </c>
      <c r="P20" s="366" t="str">
        <f>IF(ISNUMBER(FIND(P$6,'Assessment Information'!$C$59)),IF('Principle 1'!P20="","",'Principle 1'!P20),"N/A")</f>
        <v>N/A</v>
      </c>
      <c r="Q20" s="367" t="str">
        <f>IF('Principle 1'!Q20="","",'Principle 1'!Q20)</f>
        <v/>
      </c>
      <c r="R20" s="368" t="str">
        <f>IF('Principle 1'!R20="","",'Principle 1'!R20)</f>
        <v/>
      </c>
      <c r="S20">
        <f>IF(M20="N",MAX($S$8:S19)+1,0)</f>
        <v>0</v>
      </c>
    </row>
    <row r="21" spans="1:19" ht="26.4">
      <c r="A21" s="305" t="s">
        <v>497</v>
      </c>
      <c r="B21" s="305" t="s">
        <v>507</v>
      </c>
      <c r="C21" s="305" t="s">
        <v>215</v>
      </c>
      <c r="D21" s="309" t="str">
        <f>D20</f>
        <v>Medium</v>
      </c>
      <c r="E21" s="309" t="s">
        <v>233</v>
      </c>
      <c r="F21" s="472"/>
      <c r="G21" s="328"/>
      <c r="H21" s="476"/>
      <c r="I21" s="475"/>
      <c r="J21" s="311" t="s">
        <v>526</v>
      </c>
      <c r="K21" s="315" t="s">
        <v>527</v>
      </c>
      <c r="L21" s="34" t="s">
        <v>505</v>
      </c>
      <c r="M21" s="369" t="str">
        <f>IF('Principle 1'!M21="","",'Principle 1'!M21)</f>
        <v/>
      </c>
      <c r="N21" s="366" t="str">
        <f>IF(ISNUMBER(FIND(N$6,'Assessment Information'!$C$59)),IF('Principle 1'!N21="","",'Principle 1'!N21),"N/A")</f>
        <v>N/A</v>
      </c>
      <c r="O21" s="366" t="str">
        <f>IF(ISNUMBER(FIND(O$6,'Assessment Information'!$C$59)),IF('Principle 1'!O21="","",'Principle 1'!O21),"N/A")</f>
        <v>N/A</v>
      </c>
      <c r="P21" s="366" t="str">
        <f>IF(ISNUMBER(FIND(P$6,'Assessment Information'!$C$59)),IF('Principle 1'!P21="","",'Principle 1'!P21),"N/A")</f>
        <v>N/A</v>
      </c>
      <c r="Q21" s="367" t="str">
        <f>IF('Principle 1'!Q21="","",'Principle 1'!Q21)</f>
        <v/>
      </c>
      <c r="R21" s="368" t="str">
        <f>IF('Principle 1'!R21="","",'Principle 1'!R21)</f>
        <v/>
      </c>
      <c r="S21">
        <f>IF(M21="N",MAX($S$8:S20)+1,0)</f>
        <v>0</v>
      </c>
    </row>
    <row r="22" spans="1:19" ht="27.6">
      <c r="A22" s="305" t="s">
        <v>497</v>
      </c>
      <c r="B22" s="305" t="s">
        <v>507</v>
      </c>
      <c r="C22" s="305" t="s">
        <v>215</v>
      </c>
      <c r="D22" s="309" t="str">
        <f t="shared" ref="D22:D30" si="0">D21</f>
        <v>Medium</v>
      </c>
      <c r="E22" s="309" t="s">
        <v>233</v>
      </c>
      <c r="F22" s="472"/>
      <c r="G22" s="328"/>
      <c r="H22" s="476"/>
      <c r="I22" s="475"/>
      <c r="J22" s="311" t="s">
        <v>528</v>
      </c>
      <c r="K22" s="317" t="s">
        <v>529</v>
      </c>
      <c r="L22" s="34" t="s">
        <v>505</v>
      </c>
      <c r="M22" s="369" t="str">
        <f>IF('Principle 1'!M22="","",'Principle 1'!M22)</f>
        <v/>
      </c>
      <c r="N22" s="366" t="str">
        <f>IF(ISNUMBER(FIND(N$6,'Assessment Information'!$C$59)),IF('Principle 1'!N22="","",'Principle 1'!N22),"N/A")</f>
        <v>N/A</v>
      </c>
      <c r="O22" s="366" t="str">
        <f>IF(ISNUMBER(FIND(O$6,'Assessment Information'!$C$59)),IF('Principle 1'!O22="","",'Principle 1'!O22),"N/A")</f>
        <v>N/A</v>
      </c>
      <c r="P22" s="366" t="str">
        <f>IF(ISNUMBER(FIND(P$6,'Assessment Information'!$C$59)),IF('Principle 1'!P22="","",'Principle 1'!P22),"N/A")</f>
        <v>N/A</v>
      </c>
      <c r="Q22" s="367" t="str">
        <f>IF('Principle 1'!Q22="","",'Principle 1'!Q22)</f>
        <v/>
      </c>
      <c r="R22" s="368" t="str">
        <f>IF('Principle 1'!R22="","",'Principle 1'!R22)</f>
        <v/>
      </c>
      <c r="S22">
        <f>IF(M22="N",MAX($S$8:S21)+1,0)</f>
        <v>0</v>
      </c>
    </row>
    <row r="23" spans="1:19" ht="27.6">
      <c r="A23" s="305" t="s">
        <v>497</v>
      </c>
      <c r="B23" s="305" t="s">
        <v>507</v>
      </c>
      <c r="C23" s="305" t="s">
        <v>215</v>
      </c>
      <c r="D23" s="309" t="str">
        <f t="shared" si="0"/>
        <v>Medium</v>
      </c>
      <c r="E23" s="309" t="s">
        <v>233</v>
      </c>
      <c r="F23" s="472"/>
      <c r="G23" s="328"/>
      <c r="H23" s="476"/>
      <c r="I23" s="475"/>
      <c r="J23" s="311" t="s">
        <v>530</v>
      </c>
      <c r="K23" s="315" t="s">
        <v>531</v>
      </c>
      <c r="L23" s="34" t="s">
        <v>505</v>
      </c>
      <c r="M23" s="369" t="str">
        <f>IF('Principle 1'!M23="","",'Principle 1'!M23)</f>
        <v/>
      </c>
      <c r="N23" s="366" t="str">
        <f>IF(ISNUMBER(FIND(N$6,'Assessment Information'!$C$59)),IF('Principle 1'!N23="","",'Principle 1'!N23),"N/A")</f>
        <v>N/A</v>
      </c>
      <c r="O23" s="366" t="str">
        <f>IF(ISNUMBER(FIND(O$6,'Assessment Information'!$C$59)),IF('Principle 1'!O23="","",'Principle 1'!O23),"N/A")</f>
        <v>N/A</v>
      </c>
      <c r="P23" s="366" t="str">
        <f>IF(ISNUMBER(FIND(P$6,'Assessment Information'!$C$59)),IF('Principle 1'!P23="","",'Principle 1'!P23),"N/A")</f>
        <v>N/A</v>
      </c>
      <c r="Q23" s="367" t="str">
        <f>IF('Principle 1'!Q23="","",'Principle 1'!Q23)</f>
        <v/>
      </c>
      <c r="R23" s="368" t="str">
        <f>IF('Principle 1'!R23="","",'Principle 1'!R23)</f>
        <v/>
      </c>
      <c r="S23">
        <f>IF(M23="N",MAX($S$8:S22)+1,0)</f>
        <v>0</v>
      </c>
    </row>
    <row r="24" spans="1:19" ht="26.4">
      <c r="A24" s="305" t="s">
        <v>497</v>
      </c>
      <c r="B24" s="305" t="s">
        <v>507</v>
      </c>
      <c r="C24" s="305" t="s">
        <v>215</v>
      </c>
      <c r="D24" s="309" t="str">
        <f t="shared" si="0"/>
        <v>Medium</v>
      </c>
      <c r="E24" s="309" t="s">
        <v>233</v>
      </c>
      <c r="F24" s="472"/>
      <c r="G24" s="328"/>
      <c r="H24" s="476"/>
      <c r="I24" s="475"/>
      <c r="J24" s="311" t="s">
        <v>532</v>
      </c>
      <c r="K24" s="317" t="s">
        <v>533</v>
      </c>
      <c r="L24" s="34" t="s">
        <v>505</v>
      </c>
      <c r="M24" s="369" t="str">
        <f>IF('Principle 1'!M24="","",'Principle 1'!M24)</f>
        <v/>
      </c>
      <c r="N24" s="366" t="str">
        <f>IF(ISNUMBER(FIND(N$6,'Assessment Information'!$C$59)),IF('Principle 1'!N24="","",'Principle 1'!N24),"N/A")</f>
        <v>N/A</v>
      </c>
      <c r="O24" s="366" t="str">
        <f>IF(ISNUMBER(FIND(O$6,'Assessment Information'!$C$59)),IF('Principle 1'!O24="","",'Principle 1'!O24),"N/A")</f>
        <v>N/A</v>
      </c>
      <c r="P24" s="366" t="str">
        <f>IF(ISNUMBER(FIND(P$6,'Assessment Information'!$C$59)),IF('Principle 1'!P24="","",'Principle 1'!P24),"N/A")</f>
        <v>N/A</v>
      </c>
      <c r="Q24" s="367" t="str">
        <f>IF('Principle 1'!Q24="","",'Principle 1'!Q24)</f>
        <v/>
      </c>
      <c r="R24" s="368" t="str">
        <f>IF('Principle 1'!R24="","",'Principle 1'!R24)</f>
        <v/>
      </c>
      <c r="S24">
        <f>IF(M24="N",MAX($S$8:S23)+1,0)</f>
        <v>0</v>
      </c>
    </row>
    <row r="25" spans="1:19" ht="27.6">
      <c r="A25" s="305" t="s">
        <v>497</v>
      </c>
      <c r="B25" s="305" t="s">
        <v>507</v>
      </c>
      <c r="C25" s="305" t="s">
        <v>215</v>
      </c>
      <c r="D25" s="309" t="str">
        <f t="shared" si="0"/>
        <v>Medium</v>
      </c>
      <c r="E25" s="309" t="s">
        <v>233</v>
      </c>
      <c r="F25" s="472"/>
      <c r="G25" s="328"/>
      <c r="H25" s="476"/>
      <c r="I25" s="475"/>
      <c r="J25" s="311" t="s">
        <v>534</v>
      </c>
      <c r="K25" s="317" t="s">
        <v>535</v>
      </c>
      <c r="L25" s="34" t="s">
        <v>505</v>
      </c>
      <c r="M25" s="369" t="str">
        <f>IF('Principle 1'!M25="","",'Principle 1'!M25)</f>
        <v/>
      </c>
      <c r="N25" s="366" t="str">
        <f>IF(ISNUMBER(FIND(N$6,'Assessment Information'!$C$59)),IF('Principle 1'!N25="","",'Principle 1'!N25),"N/A")</f>
        <v>N/A</v>
      </c>
      <c r="O25" s="366" t="str">
        <f>IF(ISNUMBER(FIND(O$6,'Assessment Information'!$C$59)),IF('Principle 1'!O25="","",'Principle 1'!O25),"N/A")</f>
        <v>N/A</v>
      </c>
      <c r="P25" s="366" t="str">
        <f>IF(ISNUMBER(FIND(P$6,'Assessment Information'!$C$59)),IF('Principle 1'!P25="","",'Principle 1'!P25),"N/A")</f>
        <v>N/A</v>
      </c>
      <c r="Q25" s="367" t="str">
        <f>IF('Principle 1'!Q25="","",'Principle 1'!Q25)</f>
        <v/>
      </c>
      <c r="R25" s="368" t="str">
        <f>IF('Principle 1'!R25="","",'Principle 1'!R25)</f>
        <v/>
      </c>
      <c r="S25">
        <f>IF(M25="N",MAX($S$8:S24)+1,0)</f>
        <v>0</v>
      </c>
    </row>
    <row r="26" spans="1:19" ht="27.6">
      <c r="A26" s="305" t="s">
        <v>497</v>
      </c>
      <c r="B26" s="305" t="s">
        <v>507</v>
      </c>
      <c r="C26" s="305" t="s">
        <v>215</v>
      </c>
      <c r="D26" s="309" t="str">
        <f t="shared" si="0"/>
        <v>Medium</v>
      </c>
      <c r="E26" s="309" t="s">
        <v>233</v>
      </c>
      <c r="F26" s="472"/>
      <c r="G26" s="328"/>
      <c r="H26" s="476"/>
      <c r="I26" s="475"/>
      <c r="J26" s="311" t="s">
        <v>536</v>
      </c>
      <c r="K26" s="317" t="s">
        <v>537</v>
      </c>
      <c r="L26" s="34" t="s">
        <v>505</v>
      </c>
      <c r="M26" s="369" t="str">
        <f>IF('Principle 1'!M26="","",'Principle 1'!M26)</f>
        <v/>
      </c>
      <c r="N26" s="366" t="str">
        <f>IF(ISNUMBER(FIND(N$6,'Assessment Information'!$C$59)),IF('Principle 1'!N26="","",'Principle 1'!N26),"N/A")</f>
        <v>N/A</v>
      </c>
      <c r="O26" s="366" t="str">
        <f>IF(ISNUMBER(FIND(O$6,'Assessment Information'!$C$59)),IF('Principle 1'!O26="","",'Principle 1'!O26),"N/A")</f>
        <v>N/A</v>
      </c>
      <c r="P26" s="366" t="str">
        <f>IF(ISNUMBER(FIND(P$6,'Assessment Information'!$C$59)),IF('Principle 1'!P26="","",'Principle 1'!P26),"N/A")</f>
        <v>N/A</v>
      </c>
      <c r="Q26" s="367" t="str">
        <f>IF('Principle 1'!Q26="","",'Principle 1'!Q26)</f>
        <v/>
      </c>
      <c r="R26" s="368" t="str">
        <f>IF('Principle 1'!R26="","",'Principle 1'!R26)</f>
        <v/>
      </c>
      <c r="S26">
        <f>IF(M26="N",MAX($S$8:S25)+1,0)</f>
        <v>0</v>
      </c>
    </row>
    <row r="27" spans="1:19" ht="27.6">
      <c r="A27" s="305" t="s">
        <v>497</v>
      </c>
      <c r="B27" s="305" t="s">
        <v>507</v>
      </c>
      <c r="C27" s="305" t="s">
        <v>215</v>
      </c>
      <c r="D27" s="309" t="str">
        <f t="shared" si="0"/>
        <v>Medium</v>
      </c>
      <c r="E27" s="309" t="s">
        <v>233</v>
      </c>
      <c r="F27" s="472"/>
      <c r="G27" s="328"/>
      <c r="H27" s="476"/>
      <c r="I27" s="475"/>
      <c r="J27" s="311" t="s">
        <v>538</v>
      </c>
      <c r="K27" s="317" t="s">
        <v>539</v>
      </c>
      <c r="L27" s="34" t="s">
        <v>505</v>
      </c>
      <c r="M27" s="369" t="str">
        <f>IF('Principle 1'!M27="","",'Principle 1'!M27)</f>
        <v/>
      </c>
      <c r="N27" s="366" t="str">
        <f>IF(ISNUMBER(FIND(N$6,'Assessment Information'!$C$59)),IF('Principle 1'!N27="","",'Principle 1'!N27),"N/A")</f>
        <v>N/A</v>
      </c>
      <c r="O27" s="366" t="str">
        <f>IF(ISNUMBER(FIND(O$6,'Assessment Information'!$C$59)),IF('Principle 1'!O27="","",'Principle 1'!O27),"N/A")</f>
        <v>N/A</v>
      </c>
      <c r="P27" s="366" t="str">
        <f>IF(ISNUMBER(FIND(P$6,'Assessment Information'!$C$59)),IF('Principle 1'!P27="","",'Principle 1'!P27),"N/A")</f>
        <v>N/A</v>
      </c>
      <c r="Q27" s="367" t="str">
        <f>IF('Principle 1'!Q27="","",'Principle 1'!Q27)</f>
        <v/>
      </c>
      <c r="R27" s="368" t="str">
        <f>IF('Principle 1'!R27="","",'Principle 1'!R27)</f>
        <v/>
      </c>
      <c r="S27">
        <f>IF(M27="N",MAX($S$8:S26)+1,0)</f>
        <v>0</v>
      </c>
    </row>
    <row r="28" spans="1:19" ht="27.6">
      <c r="A28" s="305" t="s">
        <v>497</v>
      </c>
      <c r="B28" s="305" t="s">
        <v>507</v>
      </c>
      <c r="C28" s="305" t="s">
        <v>215</v>
      </c>
      <c r="D28" s="309" t="str">
        <f t="shared" si="0"/>
        <v>Medium</v>
      </c>
      <c r="E28" s="309" t="s">
        <v>233</v>
      </c>
      <c r="F28" s="472"/>
      <c r="G28" s="328"/>
      <c r="H28" s="476"/>
      <c r="I28" s="475"/>
      <c r="J28" s="311" t="s">
        <v>540</v>
      </c>
      <c r="K28" s="317" t="s">
        <v>541</v>
      </c>
      <c r="L28" s="34" t="s">
        <v>505</v>
      </c>
      <c r="M28" s="369" t="str">
        <f>IF('Principle 1'!M28="","",'Principle 1'!M28)</f>
        <v/>
      </c>
      <c r="N28" s="366" t="str">
        <f>IF(ISNUMBER(FIND(N$6,'Assessment Information'!$C$59)),IF('Principle 1'!N28="","",'Principle 1'!N28),"N/A")</f>
        <v>N/A</v>
      </c>
      <c r="O28" s="366" t="str">
        <f>IF(ISNUMBER(FIND(O$6,'Assessment Information'!$C$59)),IF('Principle 1'!O28="","",'Principle 1'!O28),"N/A")</f>
        <v>N/A</v>
      </c>
      <c r="P28" s="366" t="str">
        <f>IF(ISNUMBER(FIND(P$6,'Assessment Information'!$C$59)),IF('Principle 1'!P28="","",'Principle 1'!P28),"N/A")</f>
        <v>N/A</v>
      </c>
      <c r="Q28" s="367" t="str">
        <f>IF('Principle 1'!Q28="","",'Principle 1'!Q28)</f>
        <v/>
      </c>
      <c r="R28" s="368" t="str">
        <f>IF('Principle 1'!R28="","",'Principle 1'!R28)</f>
        <v/>
      </c>
      <c r="S28">
        <f>IF(M28="N",MAX($S$8:S27)+1,0)</f>
        <v>0</v>
      </c>
    </row>
    <row r="29" spans="1:19" ht="27.6">
      <c r="A29" s="305" t="s">
        <v>497</v>
      </c>
      <c r="B29" s="305" t="s">
        <v>507</v>
      </c>
      <c r="C29" s="305" t="s">
        <v>215</v>
      </c>
      <c r="D29" s="309" t="str">
        <f t="shared" si="0"/>
        <v>Medium</v>
      </c>
      <c r="E29" s="309" t="s">
        <v>233</v>
      </c>
      <c r="F29" s="472"/>
      <c r="G29" s="328"/>
      <c r="H29" s="476"/>
      <c r="I29" s="475"/>
      <c r="J29" s="311" t="s">
        <v>542</v>
      </c>
      <c r="K29" s="317" t="s">
        <v>543</v>
      </c>
      <c r="L29" s="34" t="s">
        <v>505</v>
      </c>
      <c r="M29" s="369" t="str">
        <f>IF('Principle 1'!M29="","",'Principle 1'!M29)</f>
        <v/>
      </c>
      <c r="N29" s="366" t="str">
        <f>IF(ISNUMBER(FIND(N$6,'Assessment Information'!$C$59)),IF('Principle 1'!N29="","",'Principle 1'!N29),"N/A")</f>
        <v>N/A</v>
      </c>
      <c r="O29" s="366" t="str">
        <f>IF(ISNUMBER(FIND(O$6,'Assessment Information'!$C$59)),IF('Principle 1'!O29="","",'Principle 1'!O29),"N/A")</f>
        <v>N/A</v>
      </c>
      <c r="P29" s="366" t="str">
        <f>IF(ISNUMBER(FIND(P$6,'Assessment Information'!$C$59)),IF('Principle 1'!P29="","",'Principle 1'!P29),"N/A")</f>
        <v>N/A</v>
      </c>
      <c r="Q29" s="367" t="str">
        <f>IF('Principle 1'!Q29="","",'Principle 1'!Q29)</f>
        <v/>
      </c>
      <c r="R29" s="368" t="str">
        <f>IF('Principle 1'!R29="","",'Principle 1'!R29)</f>
        <v/>
      </c>
      <c r="S29">
        <f>IF(M29="N",MAX($S$8:S28)+1,0)</f>
        <v>0</v>
      </c>
    </row>
    <row r="30" spans="1:19" ht="27.6">
      <c r="A30" s="305" t="s">
        <v>497</v>
      </c>
      <c r="B30" s="305" t="s">
        <v>507</v>
      </c>
      <c r="C30" s="305" t="s">
        <v>215</v>
      </c>
      <c r="D30" s="309" t="str">
        <f t="shared" si="0"/>
        <v>Medium</v>
      </c>
      <c r="E30" s="309" t="s">
        <v>233</v>
      </c>
      <c r="F30" s="472"/>
      <c r="G30" s="328"/>
      <c r="H30" s="470"/>
      <c r="I30" s="468"/>
      <c r="J30" s="311" t="s">
        <v>544</v>
      </c>
      <c r="K30" s="318" t="s">
        <v>545</v>
      </c>
      <c r="L30" s="34" t="s">
        <v>505</v>
      </c>
      <c r="M30" s="369" t="str">
        <f>IF('Principle 1'!M30="","",'Principle 1'!M30)</f>
        <v/>
      </c>
      <c r="N30" s="366" t="str">
        <f>IF(ISNUMBER(FIND(N$6,'Assessment Information'!$C$59)),IF('Principle 1'!N30="","",'Principle 1'!N30),"N/A")</f>
        <v>N/A</v>
      </c>
      <c r="O30" s="366" t="str">
        <f>IF(ISNUMBER(FIND(O$6,'Assessment Information'!$C$59)),IF('Principle 1'!O30="","",'Principle 1'!O30),"N/A")</f>
        <v>N/A</v>
      </c>
      <c r="P30" s="366" t="str">
        <f>IF(ISNUMBER(FIND(P$6,'Assessment Information'!$C$59)),IF('Principle 1'!P30="","",'Principle 1'!P30),"N/A")</f>
        <v>N/A</v>
      </c>
      <c r="Q30" s="367" t="str">
        <f>IF('Principle 1'!Q30="","",'Principle 1'!Q30)</f>
        <v/>
      </c>
      <c r="R30" s="368" t="str">
        <f>IF('Principle 1'!R30="","",'Principle 1'!R30)</f>
        <v/>
      </c>
      <c r="S30">
        <f>IF(M30="N",MAX($S$8:S29)+1,0)</f>
        <v>0</v>
      </c>
    </row>
    <row r="31" spans="1:19" ht="41.4">
      <c r="A31" s="305" t="s">
        <v>497</v>
      </c>
      <c r="B31" s="305" t="s">
        <v>507</v>
      </c>
      <c r="C31" s="305" t="s">
        <v>215</v>
      </c>
      <c r="D31" s="309" t="s">
        <v>214</v>
      </c>
      <c r="E31" s="309" t="s">
        <v>235</v>
      </c>
      <c r="F31" s="472"/>
      <c r="G31" s="328"/>
      <c r="H31" s="309" t="s">
        <v>235</v>
      </c>
      <c r="I31" s="310" t="s">
        <v>214</v>
      </c>
      <c r="J31" s="311" t="s">
        <v>546</v>
      </c>
      <c r="K31" s="316" t="s">
        <v>547</v>
      </c>
      <c r="L31" s="34" t="s">
        <v>505</v>
      </c>
      <c r="M31" s="369" t="str">
        <f>IF('Principle 1'!M31="","",'Principle 1'!M31)</f>
        <v/>
      </c>
      <c r="N31" s="366" t="str">
        <f>IF(ISNUMBER(FIND(N$6,'Assessment Information'!$C$59)),IF('Principle 1'!N31="","",'Principle 1'!N31),"N/A")</f>
        <v>N/A</v>
      </c>
      <c r="O31" s="366" t="str">
        <f>IF(ISNUMBER(FIND(O$6,'Assessment Information'!$C$59)),IF('Principle 1'!O31="","",'Principle 1'!O31),"N/A")</f>
        <v>N/A</v>
      </c>
      <c r="P31" s="366" t="str">
        <f>IF(ISNUMBER(FIND(P$6,'Assessment Information'!$C$59)),IF('Principle 1'!P31="","",'Principle 1'!P31),"N/A")</f>
        <v>N/A</v>
      </c>
      <c r="Q31" s="367" t="str">
        <f>IF('Principle 1'!Q31="","",'Principle 1'!Q31)</f>
        <v/>
      </c>
      <c r="R31" s="368" t="str">
        <f>IF('Principle 1'!R31="","",'Principle 1'!R31)</f>
        <v/>
      </c>
      <c r="S31">
        <f>IF(M31="N",MAX($S$8:S30)+1,0)</f>
        <v>0</v>
      </c>
    </row>
    <row r="32" spans="1:19" ht="26.4">
      <c r="A32" s="305" t="s">
        <v>497</v>
      </c>
      <c r="B32" s="305" t="s">
        <v>507</v>
      </c>
      <c r="C32" s="305" t="s">
        <v>215</v>
      </c>
      <c r="D32" s="309" t="s">
        <v>214</v>
      </c>
      <c r="E32" s="309" t="s">
        <v>237</v>
      </c>
      <c r="F32" s="472"/>
      <c r="G32" s="328"/>
      <c r="H32" s="309" t="s">
        <v>237</v>
      </c>
      <c r="I32" s="310" t="s">
        <v>214</v>
      </c>
      <c r="J32" s="311" t="s">
        <v>548</v>
      </c>
      <c r="K32" s="317"/>
      <c r="L32" s="34" t="s">
        <v>505</v>
      </c>
      <c r="M32" s="369" t="str">
        <f>IF('Principle 1'!M32="","",'Principle 1'!M32)</f>
        <v/>
      </c>
      <c r="N32" s="366" t="str">
        <f>IF(ISNUMBER(FIND(N$6,'Assessment Information'!$C$59)),IF('Principle 1'!N32="","",'Principle 1'!N32),"N/A")</f>
        <v>N/A</v>
      </c>
      <c r="O32" s="366" t="str">
        <f>IF(ISNUMBER(FIND(O$6,'Assessment Information'!$C$59)),IF('Principle 1'!O32="","",'Principle 1'!O32),"N/A")</f>
        <v>N/A</v>
      </c>
      <c r="P32" s="366" t="str">
        <f>IF(ISNUMBER(FIND(P$6,'Assessment Information'!$C$59)),IF('Principle 1'!P32="","",'Principle 1'!P32),"N/A")</f>
        <v>N/A</v>
      </c>
      <c r="Q32" s="367" t="str">
        <f>IF('Principle 1'!Q32="","",'Principle 1'!Q32)</f>
        <v/>
      </c>
      <c r="R32" s="368" t="str">
        <f>IF('Principle 1'!R32="","",'Principle 1'!R32)</f>
        <v/>
      </c>
      <c r="S32">
        <f>IF(M32="N",MAX($S$8:S31)+1,0)</f>
        <v>0</v>
      </c>
    </row>
    <row r="33" spans="1:19" ht="26.4">
      <c r="A33" s="305" t="s">
        <v>497</v>
      </c>
      <c r="B33" s="305" t="s">
        <v>507</v>
      </c>
      <c r="C33" s="305" t="s">
        <v>215</v>
      </c>
      <c r="D33" s="309" t="s">
        <v>214</v>
      </c>
      <c r="E33" s="309" t="s">
        <v>239</v>
      </c>
      <c r="F33" s="472"/>
      <c r="G33" s="328"/>
      <c r="H33" s="309" t="s">
        <v>239</v>
      </c>
      <c r="I33" s="310" t="s">
        <v>214</v>
      </c>
      <c r="J33" s="311" t="s">
        <v>549</v>
      </c>
      <c r="K33" s="317"/>
      <c r="L33" s="34" t="s">
        <v>505</v>
      </c>
      <c r="M33" s="369" t="str">
        <f>IF('Principle 1'!M33="","",'Principle 1'!M33)</f>
        <v/>
      </c>
      <c r="N33" s="366" t="str">
        <f>IF(ISNUMBER(FIND(N$6,'Assessment Information'!$C$59)),IF('Principle 1'!N33="","",'Principle 1'!N33),"N/A")</f>
        <v>N/A</v>
      </c>
      <c r="O33" s="366" t="str">
        <f>IF(ISNUMBER(FIND(O$6,'Assessment Information'!$C$59)),IF('Principle 1'!O33="","",'Principle 1'!O33),"N/A")</f>
        <v>N/A</v>
      </c>
      <c r="P33" s="366" t="str">
        <f>IF(ISNUMBER(FIND(P$6,'Assessment Information'!$C$59)),IF('Principle 1'!P33="","",'Principle 1'!P33),"N/A")</f>
        <v>N/A</v>
      </c>
      <c r="Q33" s="367" t="str">
        <f>IF('Principle 1'!Q33="","",'Principle 1'!Q33)</f>
        <v/>
      </c>
      <c r="R33" s="368" t="str">
        <f>IF('Principle 1'!R33="","",'Principle 1'!R33)</f>
        <v/>
      </c>
      <c r="S33">
        <f>IF(M33="N",MAX($S$8:S32)+1,0)</f>
        <v>0</v>
      </c>
    </row>
    <row r="34" spans="1:19" ht="55.2">
      <c r="A34" s="305" t="s">
        <v>497</v>
      </c>
      <c r="B34" s="305" t="s">
        <v>507</v>
      </c>
      <c r="C34" s="305" t="s">
        <v>215</v>
      </c>
      <c r="D34" s="309" t="s">
        <v>225</v>
      </c>
      <c r="E34" s="309" t="s">
        <v>241</v>
      </c>
      <c r="F34" s="472"/>
      <c r="G34" s="328"/>
      <c r="H34" s="309" t="s">
        <v>241</v>
      </c>
      <c r="I34" s="312" t="s">
        <v>225</v>
      </c>
      <c r="J34" s="311" t="s">
        <v>550</v>
      </c>
      <c r="K34" s="315" t="s">
        <v>551</v>
      </c>
      <c r="L34" s="34" t="s">
        <v>505</v>
      </c>
      <c r="M34" s="369" t="str">
        <f>IF('Principle 1'!M34="","",'Principle 1'!M34)</f>
        <v/>
      </c>
      <c r="N34" s="366" t="str">
        <f>IF(ISNUMBER(FIND(N$6,'Assessment Information'!$C$59)),IF('Principle 1'!N34="","",'Principle 1'!N34),"N/A")</f>
        <v>N/A</v>
      </c>
      <c r="O34" s="366" t="str">
        <f>IF(ISNUMBER(FIND(O$6,'Assessment Information'!$C$59)),IF('Principle 1'!O34="","",'Principle 1'!O34),"N/A")</f>
        <v>N/A</v>
      </c>
      <c r="P34" s="366" t="str">
        <f>IF(ISNUMBER(FIND(P$6,'Assessment Information'!$C$59)),IF('Principle 1'!P34="","",'Principle 1'!P34),"N/A")</f>
        <v>N/A</v>
      </c>
      <c r="Q34" s="367" t="str">
        <f>IF('Principle 1'!Q34="","",'Principle 1'!Q34)</f>
        <v/>
      </c>
      <c r="R34" s="368" t="str">
        <f>IF('Principle 1'!R34="","",'Principle 1'!R34)</f>
        <v/>
      </c>
      <c r="S34">
        <f>IF(M34="N",MAX($S$8:S33)+1,0)</f>
        <v>0</v>
      </c>
    </row>
    <row r="35" spans="1:19" ht="41.4">
      <c r="A35" s="305" t="s">
        <v>497</v>
      </c>
      <c r="B35" s="305" t="s">
        <v>507</v>
      </c>
      <c r="C35" s="305" t="s">
        <v>215</v>
      </c>
      <c r="D35" s="309" t="s">
        <v>225</v>
      </c>
      <c r="E35" s="309" t="s">
        <v>243</v>
      </c>
      <c r="F35" s="472"/>
      <c r="G35" s="328"/>
      <c r="H35" s="309" t="s">
        <v>243</v>
      </c>
      <c r="I35" s="312" t="s">
        <v>225</v>
      </c>
      <c r="J35" s="311" t="s">
        <v>552</v>
      </c>
      <c r="K35" s="315" t="s">
        <v>553</v>
      </c>
      <c r="L35" s="34" t="s">
        <v>505</v>
      </c>
      <c r="M35" s="369" t="str">
        <f>IF('Principle 1'!M35="","",'Principle 1'!M35)</f>
        <v/>
      </c>
      <c r="N35" s="366" t="str">
        <f>IF(ISNUMBER(FIND(N$6,'Assessment Information'!$C$59)),IF('Principle 1'!N35="","",'Principle 1'!N35),"N/A")</f>
        <v>N/A</v>
      </c>
      <c r="O35" s="366" t="str">
        <f>IF(ISNUMBER(FIND(O$6,'Assessment Information'!$C$59)),IF('Principle 1'!O35="","",'Principle 1'!O35),"N/A")</f>
        <v>N/A</v>
      </c>
      <c r="P35" s="366" t="str">
        <f>IF(ISNUMBER(FIND(P$6,'Assessment Information'!$C$59)),IF('Principle 1'!P35="","",'Principle 1'!P35),"N/A")</f>
        <v>N/A</v>
      </c>
      <c r="Q35" s="367" t="str">
        <f>IF('Principle 1'!Q35="","",'Principle 1'!Q35)</f>
        <v/>
      </c>
      <c r="R35" s="368" t="str">
        <f>IF('Principle 1'!R35="","",'Principle 1'!R35)</f>
        <v/>
      </c>
      <c r="S35">
        <f>IF(M35="N",MAX($S$8:S34)+1,0)</f>
        <v>0</v>
      </c>
    </row>
    <row r="36" spans="1:19" ht="55.2">
      <c r="A36" s="305" t="s">
        <v>497</v>
      </c>
      <c r="B36" s="305" t="s">
        <v>507</v>
      </c>
      <c r="C36" s="305" t="s">
        <v>215</v>
      </c>
      <c r="D36" s="309" t="s">
        <v>225</v>
      </c>
      <c r="E36" s="309" t="s">
        <v>245</v>
      </c>
      <c r="F36" s="472"/>
      <c r="G36" s="328"/>
      <c r="H36" s="309" t="s">
        <v>245</v>
      </c>
      <c r="I36" s="312" t="s">
        <v>225</v>
      </c>
      <c r="J36" s="311" t="s">
        <v>554</v>
      </c>
      <c r="K36" s="315" t="s">
        <v>555</v>
      </c>
      <c r="L36" s="34" t="s">
        <v>505</v>
      </c>
      <c r="M36" s="369" t="str">
        <f>IF('Principle 1'!M36="","",'Principle 1'!M36)</f>
        <v/>
      </c>
      <c r="N36" s="366" t="str">
        <f>IF(ISNUMBER(FIND(N$6,'Assessment Information'!$C$59)),IF('Principle 1'!N36="","",'Principle 1'!N36),"N/A")</f>
        <v>N/A</v>
      </c>
      <c r="O36" s="366" t="str">
        <f>IF(ISNUMBER(FIND(O$6,'Assessment Information'!$C$59)),IF('Principle 1'!O36="","",'Principle 1'!O36),"N/A")</f>
        <v>N/A</v>
      </c>
      <c r="P36" s="366" t="str">
        <f>IF(ISNUMBER(FIND(P$6,'Assessment Information'!$C$59)),IF('Principle 1'!P36="","",'Principle 1'!P36),"N/A")</f>
        <v>N/A</v>
      </c>
      <c r="Q36" s="367" t="str">
        <f>IF('Principle 1'!Q36="","",'Principle 1'!Q36)</f>
        <v/>
      </c>
      <c r="R36" s="368" t="str">
        <f>IF('Principle 1'!R36="","",'Principle 1'!R36)</f>
        <v/>
      </c>
      <c r="S36">
        <f>IF(M36="N",MAX($S$8:S35)+1,0)</f>
        <v>0</v>
      </c>
    </row>
    <row r="37" spans="1:19" ht="13.8">
      <c r="A37" s="323"/>
      <c r="B37" s="324"/>
      <c r="C37" s="324"/>
      <c r="D37" s="309"/>
      <c r="E37" s="325"/>
      <c r="F37" s="474"/>
      <c r="G37" s="327"/>
      <c r="H37" s="325"/>
      <c r="I37" s="324"/>
      <c r="J37" s="326"/>
      <c r="K37" s="316"/>
      <c r="L37" s="34"/>
      <c r="S37">
        <f>IF(M37="N",MAX($S$8:S36)+1,0)</f>
        <v>0</v>
      </c>
    </row>
    <row r="38" spans="1:19" ht="26.4">
      <c r="A38" s="304"/>
      <c r="B38" s="304"/>
      <c r="C38" s="304"/>
      <c r="D38" s="309"/>
      <c r="E38" s="304"/>
      <c r="F38" s="473"/>
      <c r="G38" s="363" t="str">
        <f>C39</f>
        <v>1.1.3: Human trafficking and fair recruitment in the workplace</v>
      </c>
      <c r="H38" s="363"/>
      <c r="I38" s="363"/>
      <c r="J38" s="364"/>
      <c r="K38" s="321"/>
      <c r="L38" s="34" t="s">
        <v>505</v>
      </c>
      <c r="M38" s="466" t="s">
        <v>506</v>
      </c>
      <c r="N38" s="466"/>
      <c r="O38" s="466"/>
      <c r="P38" s="466"/>
      <c r="Q38" s="466"/>
      <c r="R38" s="308" t="str">
        <f>IF('Principle 1'!R38="","",'Principle 1'!R38)</f>
        <v/>
      </c>
      <c r="S38">
        <f>IF(M38="N",MAX($S$8:S37)+1,0)</f>
        <v>0</v>
      </c>
    </row>
    <row r="39" spans="1:19" ht="55.2">
      <c r="A39" s="305" t="s">
        <v>497</v>
      </c>
      <c r="B39" s="305" t="s">
        <v>507</v>
      </c>
      <c r="C39" s="305" t="s">
        <v>217</v>
      </c>
      <c r="D39" s="309" t="s">
        <v>214</v>
      </c>
      <c r="E39" s="309" t="s">
        <v>247</v>
      </c>
      <c r="F39" s="472"/>
      <c r="G39" s="328"/>
      <c r="H39" s="309" t="s">
        <v>247</v>
      </c>
      <c r="I39" s="310" t="s">
        <v>214</v>
      </c>
      <c r="J39" s="311" t="s">
        <v>521</v>
      </c>
      <c r="K39" s="319"/>
      <c r="L39" s="34" t="s">
        <v>505</v>
      </c>
      <c r="M39" s="369" t="str">
        <f>IF('Principle 1'!M39="","",'Principle 1'!M39)</f>
        <v/>
      </c>
      <c r="N39" s="366" t="str">
        <f>IF(ISNUMBER(FIND(N$6,'Assessment Information'!$C$59)),IF('Principle 1'!N39="","",'Principle 1'!N39),"N/A")</f>
        <v>N/A</v>
      </c>
      <c r="O39" s="366" t="str">
        <f>IF(ISNUMBER(FIND(O$6,'Assessment Information'!$C$59)),IF('Principle 1'!O39="","",'Principle 1'!O39),"N/A")</f>
        <v>N/A</v>
      </c>
      <c r="P39" s="366" t="str">
        <f>IF(ISNUMBER(FIND(P$6,'Assessment Information'!$C$59)),IF('Principle 1'!P39="","",'Principle 1'!P39),"N/A")</f>
        <v>N/A</v>
      </c>
      <c r="Q39" s="367" t="str">
        <f>IF('Principle 1'!Q39="","",'Principle 1'!Q39)</f>
        <v/>
      </c>
      <c r="R39" s="368" t="str">
        <f>IF('Principle 1'!R39="","",'Principle 1'!R39)</f>
        <v/>
      </c>
      <c r="S39">
        <f>IF(M39="N",MAX($S$8:S38)+1,0)</f>
        <v>0</v>
      </c>
    </row>
    <row r="40" spans="1:19" ht="41.4">
      <c r="A40" s="305" t="s">
        <v>497</v>
      </c>
      <c r="B40" s="305" t="s">
        <v>507</v>
      </c>
      <c r="C40" s="305" t="s">
        <v>217</v>
      </c>
      <c r="D40" s="309" t="s">
        <v>214</v>
      </c>
      <c r="E40" s="309" t="s">
        <v>249</v>
      </c>
      <c r="F40" s="472"/>
      <c r="G40" s="328"/>
      <c r="H40" s="309" t="s">
        <v>249</v>
      </c>
      <c r="I40" s="310" t="s">
        <v>214</v>
      </c>
      <c r="J40" s="311" t="s">
        <v>556</v>
      </c>
      <c r="K40" s="319" t="s">
        <v>557</v>
      </c>
      <c r="L40" s="34" t="s">
        <v>505</v>
      </c>
      <c r="M40" s="369" t="str">
        <f>IF('Principle 1'!M40="","",'Principle 1'!M40)</f>
        <v/>
      </c>
      <c r="N40" s="366" t="str">
        <f>IF(ISNUMBER(FIND(N$6,'Assessment Information'!$C$59)),IF('Principle 1'!N40="","",'Principle 1'!N40),"N/A")</f>
        <v>N/A</v>
      </c>
      <c r="O40" s="366" t="str">
        <f>IF(ISNUMBER(FIND(O$6,'Assessment Information'!$C$59)),IF('Principle 1'!O40="","",'Principle 1'!O40),"N/A")</f>
        <v>N/A</v>
      </c>
      <c r="P40" s="366" t="str">
        <f>IF(ISNUMBER(FIND(P$6,'Assessment Information'!$C$59)),IF('Principle 1'!P40="","",'Principle 1'!P40),"N/A")</f>
        <v>N/A</v>
      </c>
      <c r="Q40" s="367" t="str">
        <f>IF('Principle 1'!Q40="","",'Principle 1'!Q40)</f>
        <v/>
      </c>
      <c r="R40" s="368" t="str">
        <f>IF('Principle 1'!R40="","",'Principle 1'!R40)</f>
        <v/>
      </c>
      <c r="S40">
        <f>IF(M40="N",MAX($S$8:S39)+1,0)</f>
        <v>0</v>
      </c>
    </row>
    <row r="41" spans="1:19" ht="41.4">
      <c r="A41" s="305" t="s">
        <v>497</v>
      </c>
      <c r="B41" s="305" t="s">
        <v>507</v>
      </c>
      <c r="C41" s="305" t="s">
        <v>217</v>
      </c>
      <c r="D41" s="309" t="s">
        <v>214</v>
      </c>
      <c r="E41" s="309" t="s">
        <v>251</v>
      </c>
      <c r="F41" s="472"/>
      <c r="G41" s="328"/>
      <c r="H41" s="309" t="s">
        <v>251</v>
      </c>
      <c r="I41" s="310" t="s">
        <v>214</v>
      </c>
      <c r="J41" s="311" t="s">
        <v>558</v>
      </c>
      <c r="K41" s="317" t="s">
        <v>559</v>
      </c>
      <c r="L41" s="34" t="s">
        <v>505</v>
      </c>
      <c r="M41" s="369" t="str">
        <f>IF('Principle 1'!M41="","",'Principle 1'!M41)</f>
        <v/>
      </c>
      <c r="N41" s="366" t="str">
        <f>IF(ISNUMBER(FIND(N$6,'Assessment Information'!$C$59)),IF('Principle 1'!N41="","",'Principle 1'!N41),"N/A")</f>
        <v>N/A</v>
      </c>
      <c r="O41" s="366" t="str">
        <f>IF(ISNUMBER(FIND(O$6,'Assessment Information'!$C$59)),IF('Principle 1'!O41="","",'Principle 1'!O41),"N/A")</f>
        <v>N/A</v>
      </c>
      <c r="P41" s="366" t="str">
        <f>IF(ISNUMBER(FIND(P$6,'Assessment Information'!$C$59)),IF('Principle 1'!P41="","",'Principle 1'!P41),"N/A")</f>
        <v>N/A</v>
      </c>
      <c r="Q41" s="367" t="str">
        <f>IF('Principle 1'!Q41="","",'Principle 1'!Q41)</f>
        <v/>
      </c>
      <c r="R41" s="368" t="str">
        <f>IF('Principle 1'!R41="","",'Principle 1'!R41)</f>
        <v/>
      </c>
      <c r="S41">
        <f>IF(M41="N",MAX($S$8:S40)+1,0)</f>
        <v>0</v>
      </c>
    </row>
    <row r="42" spans="1:19" ht="27.6">
      <c r="A42" s="305" t="s">
        <v>497</v>
      </c>
      <c r="B42" s="305" t="s">
        <v>507</v>
      </c>
      <c r="C42" s="305" t="s">
        <v>217</v>
      </c>
      <c r="D42" s="309" t="s">
        <v>214</v>
      </c>
      <c r="E42" s="309" t="s">
        <v>253</v>
      </c>
      <c r="F42" s="472"/>
      <c r="G42" s="328"/>
      <c r="H42" s="309" t="s">
        <v>253</v>
      </c>
      <c r="I42" s="310" t="s">
        <v>214</v>
      </c>
      <c r="J42" s="311" t="s">
        <v>560</v>
      </c>
      <c r="K42" s="315" t="s">
        <v>561</v>
      </c>
      <c r="L42" s="34" t="s">
        <v>505</v>
      </c>
      <c r="M42" s="369" t="str">
        <f>IF('Principle 1'!M42="","",'Principle 1'!M42)</f>
        <v/>
      </c>
      <c r="N42" s="366" t="str">
        <f>IF(ISNUMBER(FIND(N$6,'Assessment Information'!$C$59)),IF('Principle 1'!N42="","",'Principle 1'!N42),"N/A")</f>
        <v>N/A</v>
      </c>
      <c r="O42" s="366" t="str">
        <f>IF(ISNUMBER(FIND(O$6,'Assessment Information'!$C$59)),IF('Principle 1'!O42="","",'Principle 1'!O42),"N/A")</f>
        <v>N/A</v>
      </c>
      <c r="P42" s="366" t="str">
        <f>IF(ISNUMBER(FIND(P$6,'Assessment Information'!$C$59)),IF('Principle 1'!P42="","",'Principle 1'!P42),"N/A")</f>
        <v>N/A</v>
      </c>
      <c r="Q42" s="367" t="str">
        <f>IF('Principle 1'!Q42="","",'Principle 1'!Q42)</f>
        <v/>
      </c>
      <c r="R42" s="368" t="str">
        <f>IF('Principle 1'!R42="","",'Principle 1'!R42)</f>
        <v/>
      </c>
      <c r="S42">
        <f>IF(M42="N",MAX($S$8:S41)+1,0)</f>
        <v>0</v>
      </c>
    </row>
    <row r="43" spans="1:19" ht="41.4">
      <c r="A43" s="305" t="s">
        <v>497</v>
      </c>
      <c r="B43" s="305" t="s">
        <v>507</v>
      </c>
      <c r="C43" s="305" t="s">
        <v>217</v>
      </c>
      <c r="D43" s="309" t="s">
        <v>214</v>
      </c>
      <c r="E43" s="309" t="s">
        <v>255</v>
      </c>
      <c r="F43" s="472"/>
      <c r="G43" s="328"/>
      <c r="H43" s="309" t="s">
        <v>255</v>
      </c>
      <c r="I43" s="310" t="s">
        <v>214</v>
      </c>
      <c r="J43" s="311" t="s">
        <v>562</v>
      </c>
      <c r="K43" s="315" t="s">
        <v>563</v>
      </c>
      <c r="L43" s="34" t="s">
        <v>505</v>
      </c>
      <c r="M43" s="369" t="str">
        <f>IF('Principle 1'!M43="","",'Principle 1'!M43)</f>
        <v/>
      </c>
      <c r="N43" s="366" t="str">
        <f>IF(ISNUMBER(FIND(N$6,'Assessment Information'!$C$59)),IF('Principle 1'!N43="","",'Principle 1'!N43),"N/A")</f>
        <v>N/A</v>
      </c>
      <c r="O43" s="366" t="str">
        <f>IF(ISNUMBER(FIND(O$6,'Assessment Information'!$C$59)),IF('Principle 1'!O43="","",'Principle 1'!O43),"N/A")</f>
        <v>N/A</v>
      </c>
      <c r="P43" s="366" t="str">
        <f>IF(ISNUMBER(FIND(P$6,'Assessment Information'!$C$59)),IF('Principle 1'!P43="","",'Principle 1'!P43),"N/A")</f>
        <v>N/A</v>
      </c>
      <c r="Q43" s="367" t="str">
        <f>IF('Principle 1'!Q43="","",'Principle 1'!Q43)</f>
        <v/>
      </c>
      <c r="R43" s="368" t="str">
        <f>IF('Principle 1'!R43="","",'Principle 1'!R43)</f>
        <v/>
      </c>
      <c r="S43">
        <f>IF(M43="N",MAX($S$8:S42)+1,0)</f>
        <v>0</v>
      </c>
    </row>
    <row r="44" spans="1:19" ht="26.4">
      <c r="A44" s="305" t="s">
        <v>497</v>
      </c>
      <c r="B44" s="305" t="s">
        <v>507</v>
      </c>
      <c r="C44" s="305" t="s">
        <v>217</v>
      </c>
      <c r="D44" s="309" t="s">
        <v>214</v>
      </c>
      <c r="E44" s="309" t="s">
        <v>257</v>
      </c>
      <c r="F44" s="472"/>
      <c r="G44" s="328"/>
      <c r="H44" s="309" t="s">
        <v>257</v>
      </c>
      <c r="I44" s="310" t="s">
        <v>214</v>
      </c>
      <c r="J44" s="311" t="s">
        <v>564</v>
      </c>
      <c r="K44" s="315"/>
      <c r="L44" s="34" t="s">
        <v>505</v>
      </c>
      <c r="M44" s="369" t="str">
        <f>IF('Principle 1'!M44="","",'Principle 1'!M44)</f>
        <v/>
      </c>
      <c r="N44" s="366" t="str">
        <f>IF(ISNUMBER(FIND(N$6,'Assessment Information'!$C$59)),IF('Principle 1'!N44="","",'Principle 1'!N44),"N/A")</f>
        <v>N/A</v>
      </c>
      <c r="O44" s="366" t="str">
        <f>IF(ISNUMBER(FIND(O$6,'Assessment Information'!$C$59)),IF('Principle 1'!O44="","",'Principle 1'!O44),"N/A")</f>
        <v>N/A</v>
      </c>
      <c r="P44" s="366" t="str">
        <f>IF(ISNUMBER(FIND(P$6,'Assessment Information'!$C$59)),IF('Principle 1'!P44="","",'Principle 1'!P44),"N/A")</f>
        <v>N/A</v>
      </c>
      <c r="Q44" s="367" t="str">
        <f>IF('Principle 1'!Q44="","",'Principle 1'!Q44)</f>
        <v/>
      </c>
      <c r="R44" s="368" t="str">
        <f>IF('Principle 1'!R44="","",'Principle 1'!R44)</f>
        <v/>
      </c>
      <c r="S44">
        <f>IF(M44="N",MAX($S$8:S43)+1,0)</f>
        <v>0</v>
      </c>
    </row>
    <row r="45" spans="1:19" ht="26.4">
      <c r="A45" s="305" t="s">
        <v>497</v>
      </c>
      <c r="B45" s="305" t="s">
        <v>507</v>
      </c>
      <c r="C45" s="305" t="s">
        <v>217</v>
      </c>
      <c r="D45" s="309" t="s">
        <v>214</v>
      </c>
      <c r="E45" s="309" t="s">
        <v>259</v>
      </c>
      <c r="F45" s="472"/>
      <c r="G45" s="328"/>
      <c r="H45" s="309" t="s">
        <v>259</v>
      </c>
      <c r="I45" s="310" t="s">
        <v>214</v>
      </c>
      <c r="J45" s="311" t="s">
        <v>565</v>
      </c>
      <c r="K45" s="319" t="s">
        <v>566</v>
      </c>
      <c r="L45" s="34" t="s">
        <v>505</v>
      </c>
      <c r="M45" s="369" t="str">
        <f>IF('Principle 1'!M45="","",'Principle 1'!M45)</f>
        <v/>
      </c>
      <c r="N45" s="366" t="str">
        <f>IF(ISNUMBER(FIND(N$6,'Assessment Information'!$C$59)),IF('Principle 1'!N45="","",'Principle 1'!N45),"N/A")</f>
        <v>N/A</v>
      </c>
      <c r="O45" s="366" t="str">
        <f>IF(ISNUMBER(FIND(O$6,'Assessment Information'!$C$59)),IF('Principle 1'!O45="","",'Principle 1'!O45),"N/A")</f>
        <v>N/A</v>
      </c>
      <c r="P45" s="366" t="str">
        <f>IF(ISNUMBER(FIND(P$6,'Assessment Information'!$C$59)),IF('Principle 1'!P45="","",'Principle 1'!P45),"N/A")</f>
        <v>N/A</v>
      </c>
      <c r="Q45" s="367" t="str">
        <f>IF('Principle 1'!Q45="","",'Principle 1'!Q45)</f>
        <v/>
      </c>
      <c r="R45" s="368" t="str">
        <f>IF('Principle 1'!R45="","",'Principle 1'!R45)</f>
        <v/>
      </c>
      <c r="S45">
        <f>IF(M45="N",MAX($S$8:S44)+1,0)</f>
        <v>0</v>
      </c>
    </row>
    <row r="46" spans="1:19" ht="41.4">
      <c r="A46" s="305" t="s">
        <v>497</v>
      </c>
      <c r="B46" s="305" t="s">
        <v>507</v>
      </c>
      <c r="C46" s="305" t="s">
        <v>217</v>
      </c>
      <c r="D46" s="309" t="s">
        <v>214</v>
      </c>
      <c r="E46" s="309" t="s">
        <v>261</v>
      </c>
      <c r="F46" s="472"/>
      <c r="G46" s="328"/>
      <c r="H46" s="309" t="s">
        <v>261</v>
      </c>
      <c r="I46" s="310" t="s">
        <v>214</v>
      </c>
      <c r="J46" s="311" t="s">
        <v>567</v>
      </c>
      <c r="K46" s="315"/>
      <c r="L46" s="34" t="s">
        <v>505</v>
      </c>
      <c r="M46" s="369" t="str">
        <f>IF('Principle 1'!M46="","",'Principle 1'!M46)</f>
        <v/>
      </c>
      <c r="N46" s="366" t="str">
        <f>IF(ISNUMBER(FIND(N$6,'Assessment Information'!$C$59)),IF('Principle 1'!N46="","",'Principle 1'!N46),"N/A")</f>
        <v>N/A</v>
      </c>
      <c r="O46" s="366" t="str">
        <f>IF(ISNUMBER(FIND(O$6,'Assessment Information'!$C$59)),IF('Principle 1'!O46="","",'Principle 1'!O46),"N/A")</f>
        <v>N/A</v>
      </c>
      <c r="P46" s="366" t="str">
        <f>IF(ISNUMBER(FIND(P$6,'Assessment Information'!$C$59)),IF('Principle 1'!P46="","",'Principle 1'!P46),"N/A")</f>
        <v>N/A</v>
      </c>
      <c r="Q46" s="367" t="str">
        <f>IF('Principle 1'!Q46="","",'Principle 1'!Q46)</f>
        <v/>
      </c>
      <c r="R46" s="368" t="str">
        <f>IF('Principle 1'!R46="","",'Principle 1'!R46)</f>
        <v/>
      </c>
      <c r="S46">
        <f>IF(M46="N",MAX($S$8:S45)+1,0)</f>
        <v>0</v>
      </c>
    </row>
    <row r="47" spans="1:19" ht="27.6">
      <c r="A47" s="305" t="s">
        <v>497</v>
      </c>
      <c r="B47" s="305" t="s">
        <v>507</v>
      </c>
      <c r="C47" s="305" t="s">
        <v>217</v>
      </c>
      <c r="D47" s="309" t="s">
        <v>214</v>
      </c>
      <c r="E47" s="309" t="s">
        <v>263</v>
      </c>
      <c r="F47" s="472"/>
      <c r="G47" s="328"/>
      <c r="H47" s="309" t="s">
        <v>263</v>
      </c>
      <c r="I47" s="310" t="s">
        <v>214</v>
      </c>
      <c r="J47" s="311" t="s">
        <v>568</v>
      </c>
      <c r="K47" s="315"/>
      <c r="L47" s="34" t="s">
        <v>505</v>
      </c>
      <c r="M47" s="369" t="str">
        <f>IF('Principle 1'!M47="","",'Principle 1'!M47)</f>
        <v/>
      </c>
      <c r="N47" s="366" t="str">
        <f>IF(ISNUMBER(FIND(N$6,'Assessment Information'!$C$59)),IF('Principle 1'!N47="","",'Principle 1'!N47),"N/A")</f>
        <v>N/A</v>
      </c>
      <c r="O47" s="366" t="str">
        <f>IF(ISNUMBER(FIND(O$6,'Assessment Information'!$C$59)),IF('Principle 1'!O47="","",'Principle 1'!O47),"N/A")</f>
        <v>N/A</v>
      </c>
      <c r="P47" s="366" t="str">
        <f>IF(ISNUMBER(FIND(P$6,'Assessment Information'!$C$59)),IF('Principle 1'!P47="","",'Principle 1'!P47),"N/A")</f>
        <v>N/A</v>
      </c>
      <c r="Q47" s="367" t="str">
        <f>IF('Principle 1'!Q47="","",'Principle 1'!Q47)</f>
        <v/>
      </c>
      <c r="R47" s="368" t="str">
        <f>IF('Principle 1'!R47="","",'Principle 1'!R47)</f>
        <v/>
      </c>
      <c r="S47">
        <f>IF(M47="N",MAX($S$8:S46)+1,0)</f>
        <v>0</v>
      </c>
    </row>
    <row r="48" spans="1:19" ht="27.6">
      <c r="A48" s="305" t="s">
        <v>497</v>
      </c>
      <c r="B48" s="305" t="s">
        <v>507</v>
      </c>
      <c r="C48" s="305" t="s">
        <v>217</v>
      </c>
      <c r="D48" s="309" t="s">
        <v>214</v>
      </c>
      <c r="E48" s="309" t="s">
        <v>265</v>
      </c>
      <c r="F48" s="472"/>
      <c r="G48" s="328"/>
      <c r="H48" s="309" t="s">
        <v>265</v>
      </c>
      <c r="I48" s="310" t="s">
        <v>214</v>
      </c>
      <c r="J48" s="311" t="s">
        <v>569</v>
      </c>
      <c r="K48" s="315" t="s">
        <v>570</v>
      </c>
      <c r="L48" s="34" t="s">
        <v>505</v>
      </c>
      <c r="M48" s="369" t="str">
        <f>IF('Principle 1'!M48="","",'Principle 1'!M48)</f>
        <v/>
      </c>
      <c r="N48" s="366" t="str">
        <f>IF(ISNUMBER(FIND(N$6,'Assessment Information'!$C$59)),IF('Principle 1'!N48="","",'Principle 1'!N48),"N/A")</f>
        <v>N/A</v>
      </c>
      <c r="O48" s="366" t="str">
        <f>IF(ISNUMBER(FIND(O$6,'Assessment Information'!$C$59)),IF('Principle 1'!O48="","",'Principle 1'!O48),"N/A")</f>
        <v>N/A</v>
      </c>
      <c r="P48" s="366" t="str">
        <f>IF(ISNUMBER(FIND(P$6,'Assessment Information'!$C$59)),IF('Principle 1'!P48="","",'Principle 1'!P48),"N/A")</f>
        <v>N/A</v>
      </c>
      <c r="Q48" s="367" t="str">
        <f>IF('Principle 1'!Q48="","",'Principle 1'!Q48)</f>
        <v/>
      </c>
      <c r="R48" s="368" t="str">
        <f>IF('Principle 1'!R48="","",'Principle 1'!R48)</f>
        <v/>
      </c>
      <c r="S48">
        <f>IF(M48="N",MAX($S$8:S47)+1,0)</f>
        <v>0</v>
      </c>
    </row>
    <row r="49" spans="1:19" ht="27.6">
      <c r="A49" s="305" t="s">
        <v>497</v>
      </c>
      <c r="B49" s="305" t="s">
        <v>507</v>
      </c>
      <c r="C49" s="305" t="s">
        <v>217</v>
      </c>
      <c r="D49" s="309" t="s">
        <v>214</v>
      </c>
      <c r="E49" s="309" t="s">
        <v>267</v>
      </c>
      <c r="F49" s="472"/>
      <c r="G49" s="328"/>
      <c r="H49" s="309" t="s">
        <v>267</v>
      </c>
      <c r="I49" s="310" t="s">
        <v>214</v>
      </c>
      <c r="J49" s="311" t="s">
        <v>571</v>
      </c>
      <c r="K49" s="315" t="s">
        <v>572</v>
      </c>
      <c r="L49" s="34" t="s">
        <v>505</v>
      </c>
      <c r="M49" s="369" t="str">
        <f>IF('Principle 1'!M49="","",'Principle 1'!M49)</f>
        <v/>
      </c>
      <c r="N49" s="366" t="str">
        <f>IF(ISNUMBER(FIND(N$6,'Assessment Information'!$C$59)),IF('Principle 1'!N49="","",'Principle 1'!N49),"N/A")</f>
        <v>N/A</v>
      </c>
      <c r="O49" s="366" t="str">
        <f>IF(ISNUMBER(FIND(O$6,'Assessment Information'!$C$59)),IF('Principle 1'!O49="","",'Principle 1'!O49),"N/A")</f>
        <v>N/A</v>
      </c>
      <c r="P49" s="366" t="str">
        <f>IF(ISNUMBER(FIND(P$6,'Assessment Information'!$C$59)),IF('Principle 1'!P49="","",'Principle 1'!P49),"N/A")</f>
        <v>N/A</v>
      </c>
      <c r="Q49" s="367" t="str">
        <f>IF('Principle 1'!Q49="","",'Principle 1'!Q49)</f>
        <v/>
      </c>
      <c r="R49" s="368" t="str">
        <f>IF('Principle 1'!R49="","",'Principle 1'!R49)</f>
        <v/>
      </c>
      <c r="S49">
        <f>IF(M49="N",MAX($S$8:S48)+1,0)</f>
        <v>0</v>
      </c>
    </row>
    <row r="50" spans="1:19" ht="27.6">
      <c r="A50" s="305" t="s">
        <v>497</v>
      </c>
      <c r="B50" s="305" t="s">
        <v>507</v>
      </c>
      <c r="C50" s="305" t="s">
        <v>217</v>
      </c>
      <c r="D50" s="309" t="s">
        <v>214</v>
      </c>
      <c r="E50" s="309" t="s">
        <v>268</v>
      </c>
      <c r="F50" s="472"/>
      <c r="G50" s="328"/>
      <c r="H50" s="309" t="s">
        <v>268</v>
      </c>
      <c r="I50" s="310" t="s">
        <v>214</v>
      </c>
      <c r="J50" s="311" t="s">
        <v>573</v>
      </c>
      <c r="K50" s="315"/>
      <c r="L50" s="34" t="s">
        <v>505</v>
      </c>
      <c r="M50" s="369" t="str">
        <f>IF('Principle 1'!M50="","",'Principle 1'!M50)</f>
        <v/>
      </c>
      <c r="N50" s="366" t="str">
        <f>IF(ISNUMBER(FIND(N$6,'Assessment Information'!$C$59)),IF('Principle 1'!N50="","",'Principle 1'!N50),"N/A")</f>
        <v>N/A</v>
      </c>
      <c r="O50" s="366" t="str">
        <f>IF(ISNUMBER(FIND(O$6,'Assessment Information'!$C$59)),IF('Principle 1'!O50="","",'Principle 1'!O50),"N/A")</f>
        <v>N/A</v>
      </c>
      <c r="P50" s="366" t="str">
        <f>IF(ISNUMBER(FIND(P$6,'Assessment Information'!$C$59)),IF('Principle 1'!P50="","",'Principle 1'!P50),"N/A")</f>
        <v>N/A</v>
      </c>
      <c r="Q50" s="367" t="str">
        <f>IF('Principle 1'!Q50="","",'Principle 1'!Q50)</f>
        <v/>
      </c>
      <c r="R50" s="368" t="str">
        <f>IF('Principle 1'!R50="","",'Principle 1'!R50)</f>
        <v/>
      </c>
      <c r="S50">
        <f>IF(M50="N",MAX($S$8:S49)+1,0)</f>
        <v>0</v>
      </c>
    </row>
    <row r="51" spans="1:19" ht="27.6">
      <c r="A51" s="305" t="s">
        <v>497</v>
      </c>
      <c r="B51" s="305" t="s">
        <v>507</v>
      </c>
      <c r="C51" s="305" t="s">
        <v>217</v>
      </c>
      <c r="D51" s="309" t="s">
        <v>214</v>
      </c>
      <c r="E51" s="309" t="s">
        <v>269</v>
      </c>
      <c r="F51" s="472"/>
      <c r="G51" s="328"/>
      <c r="H51" s="309" t="s">
        <v>269</v>
      </c>
      <c r="I51" s="310" t="s">
        <v>214</v>
      </c>
      <c r="J51" s="311" t="s">
        <v>574</v>
      </c>
      <c r="K51" s="316" t="s">
        <v>575</v>
      </c>
      <c r="L51" s="34" t="s">
        <v>505</v>
      </c>
      <c r="M51" s="369" t="str">
        <f>IF('Principle 1'!M51="","",'Principle 1'!M51)</f>
        <v/>
      </c>
      <c r="N51" s="366" t="str">
        <f>IF(ISNUMBER(FIND(N$6,'Assessment Information'!$C$59)),IF('Principle 1'!N51="","",'Principle 1'!N51),"N/A")</f>
        <v>N/A</v>
      </c>
      <c r="O51" s="366" t="str">
        <f>IF(ISNUMBER(FIND(O$6,'Assessment Information'!$C$59)),IF('Principle 1'!O51="","",'Principle 1'!O51),"N/A")</f>
        <v>N/A</v>
      </c>
      <c r="P51" s="366" t="str">
        <f>IF(ISNUMBER(FIND(P$6,'Assessment Information'!$C$59)),IF('Principle 1'!P51="","",'Principle 1'!P51),"N/A")</f>
        <v>N/A</v>
      </c>
      <c r="Q51" s="367" t="str">
        <f>IF('Principle 1'!Q51="","",'Principle 1'!Q51)</f>
        <v/>
      </c>
      <c r="R51" s="368" t="str">
        <f>IF('Principle 1'!R51="","",'Principle 1'!R51)</f>
        <v/>
      </c>
      <c r="S51">
        <f>IF(M51="N",MAX($S$8:S50)+1,0)</f>
        <v>0</v>
      </c>
    </row>
    <row r="52" spans="1:19" ht="69">
      <c r="A52" s="305" t="s">
        <v>497</v>
      </c>
      <c r="B52" s="305" t="s">
        <v>507</v>
      </c>
      <c r="C52" s="305" t="s">
        <v>217</v>
      </c>
      <c r="D52" s="309" t="s">
        <v>225</v>
      </c>
      <c r="E52" s="309" t="s">
        <v>270</v>
      </c>
      <c r="F52" s="472"/>
      <c r="G52" s="328"/>
      <c r="H52" s="309" t="s">
        <v>270</v>
      </c>
      <c r="I52" s="312" t="s">
        <v>225</v>
      </c>
      <c r="J52" s="311" t="s">
        <v>576</v>
      </c>
      <c r="K52" s="315" t="s">
        <v>577</v>
      </c>
      <c r="L52" s="34" t="s">
        <v>505</v>
      </c>
      <c r="M52" s="369" t="str">
        <f>IF('Principle 1'!M52="","",'Principle 1'!M52)</f>
        <v/>
      </c>
      <c r="N52" s="366" t="str">
        <f>IF(ISNUMBER(FIND(N$6,'Assessment Information'!$C$59)),IF('Principle 1'!N52="","",'Principle 1'!N52),"N/A")</f>
        <v>N/A</v>
      </c>
      <c r="O52" s="366" t="str">
        <f>IF(ISNUMBER(FIND(O$6,'Assessment Information'!$C$59)),IF('Principle 1'!O52="","",'Principle 1'!O52),"N/A")</f>
        <v>N/A</v>
      </c>
      <c r="P52" s="366" t="str">
        <f>IF(ISNUMBER(FIND(P$6,'Assessment Information'!$C$59)),IF('Principle 1'!P52="","",'Principle 1'!P52),"N/A")</f>
        <v>N/A</v>
      </c>
      <c r="Q52" s="367" t="str">
        <f>IF('Principle 1'!Q52="","",'Principle 1'!Q52)</f>
        <v/>
      </c>
      <c r="R52" s="368" t="str">
        <f>IF('Principle 1'!R52="","",'Principle 1'!R52)</f>
        <v/>
      </c>
      <c r="S52">
        <f>IF(M52="N",MAX($S$8:S51)+1,0)</f>
        <v>0</v>
      </c>
    </row>
    <row r="53" spans="1:19" ht="55.2">
      <c r="A53" s="305" t="s">
        <v>497</v>
      </c>
      <c r="B53" s="305" t="s">
        <v>507</v>
      </c>
      <c r="C53" s="305" t="s">
        <v>217</v>
      </c>
      <c r="D53" s="309" t="s">
        <v>225</v>
      </c>
      <c r="E53" s="309" t="s">
        <v>271</v>
      </c>
      <c r="F53" s="472"/>
      <c r="G53" s="328"/>
      <c r="H53" s="469" t="s">
        <v>271</v>
      </c>
      <c r="I53" s="477" t="s">
        <v>225</v>
      </c>
      <c r="J53" s="311" t="s">
        <v>578</v>
      </c>
      <c r="K53" s="315"/>
      <c r="L53" s="34" t="s">
        <v>505</v>
      </c>
      <c r="M53" s="369" t="str">
        <f>IF('Principle 1'!M53="","",'Principle 1'!M53)</f>
        <v/>
      </c>
      <c r="N53" s="366" t="str">
        <f>IF(ISNUMBER(FIND(N$6,'Assessment Information'!$C$59)),IF('Principle 1'!N53="","",'Principle 1'!N53),"N/A")</f>
        <v>N/A</v>
      </c>
      <c r="O53" s="366" t="str">
        <f>IF(ISNUMBER(FIND(O$6,'Assessment Information'!$C$59)),IF('Principle 1'!O53="","",'Principle 1'!O53),"N/A")</f>
        <v>N/A</v>
      </c>
      <c r="P53" s="366" t="str">
        <f>IF(ISNUMBER(FIND(P$6,'Assessment Information'!$C$59)),IF('Principle 1'!P53="","",'Principle 1'!P53),"N/A")</f>
        <v>N/A</v>
      </c>
      <c r="Q53" s="367" t="str">
        <f>IF('Principle 1'!Q53="","",'Principle 1'!Q53)</f>
        <v/>
      </c>
      <c r="R53" s="368" t="str">
        <f>IF('Principle 1'!R53="","",'Principle 1'!R53)</f>
        <v/>
      </c>
      <c r="S53">
        <f>IF(M53="N",MAX($S$8:S52)+1,0)</f>
        <v>0</v>
      </c>
    </row>
    <row r="54" spans="1:19" ht="27.6">
      <c r="A54" s="305" t="s">
        <v>497</v>
      </c>
      <c r="B54" s="305" t="s">
        <v>507</v>
      </c>
      <c r="C54" s="305" t="s">
        <v>217</v>
      </c>
      <c r="D54" s="309" t="s">
        <v>225</v>
      </c>
      <c r="E54" s="309" t="s">
        <v>271</v>
      </c>
      <c r="F54" s="472"/>
      <c r="G54" s="328"/>
      <c r="H54" s="470"/>
      <c r="I54" s="478"/>
      <c r="J54" s="311" t="s">
        <v>579</v>
      </c>
      <c r="K54" s="315"/>
      <c r="L54" s="34" t="s">
        <v>505</v>
      </c>
      <c r="M54" s="369" t="str">
        <f>IF('Principle 1'!M54="","",'Principle 1'!M54)</f>
        <v/>
      </c>
      <c r="N54" s="366" t="str">
        <f>IF(ISNUMBER(FIND(N$6,'Assessment Information'!$C$59)),IF('Principle 1'!N54="","",'Principle 1'!N54),"N/A")</f>
        <v>N/A</v>
      </c>
      <c r="O54" s="366" t="str">
        <f>IF(ISNUMBER(FIND(O$6,'Assessment Information'!$C$59)),IF('Principle 1'!O54="","",'Principle 1'!O54),"N/A")</f>
        <v>N/A</v>
      </c>
      <c r="P54" s="366" t="str">
        <f>IF(ISNUMBER(FIND(P$6,'Assessment Information'!$C$59)),IF('Principle 1'!P54="","",'Principle 1'!P54),"N/A")</f>
        <v>N/A</v>
      </c>
      <c r="Q54" s="367" t="str">
        <f>IF('Principle 1'!Q54="","",'Principle 1'!Q54)</f>
        <v/>
      </c>
      <c r="R54" s="368" t="str">
        <f>IF('Principle 1'!R54="","",'Principle 1'!R54)</f>
        <v/>
      </c>
      <c r="S54">
        <f>IF(M54="N",MAX($S$8:S53)+1,0)</f>
        <v>0</v>
      </c>
    </row>
    <row r="55" spans="1:19" ht="27.6">
      <c r="A55" s="305" t="s">
        <v>497</v>
      </c>
      <c r="B55" s="305" t="s">
        <v>507</v>
      </c>
      <c r="C55" s="305" t="s">
        <v>217</v>
      </c>
      <c r="D55" s="309" t="s">
        <v>225</v>
      </c>
      <c r="E55" s="309" t="s">
        <v>272</v>
      </c>
      <c r="F55" s="472"/>
      <c r="G55" s="328"/>
      <c r="H55" s="309" t="s">
        <v>272</v>
      </c>
      <c r="I55" s="312" t="s">
        <v>225</v>
      </c>
      <c r="J55" s="311" t="s">
        <v>580</v>
      </c>
      <c r="K55" s="315" t="s">
        <v>581</v>
      </c>
      <c r="L55" s="34" t="s">
        <v>505</v>
      </c>
      <c r="M55" s="369" t="str">
        <f>IF('Principle 1'!M55="","",'Principle 1'!M55)</f>
        <v/>
      </c>
      <c r="N55" s="366" t="str">
        <f>IF(ISNUMBER(FIND(N$6,'Assessment Information'!$C$59)),IF('Principle 1'!N55="","",'Principle 1'!N55),"N/A")</f>
        <v>N/A</v>
      </c>
      <c r="O55" s="366" t="str">
        <f>IF(ISNUMBER(FIND(O$6,'Assessment Information'!$C$59)),IF('Principle 1'!O55="","",'Principle 1'!O55),"N/A")</f>
        <v>N/A</v>
      </c>
      <c r="P55" s="366" t="str">
        <f>IF(ISNUMBER(FIND(P$6,'Assessment Information'!$C$59)),IF('Principle 1'!P55="","",'Principle 1'!P55),"N/A")</f>
        <v>N/A</v>
      </c>
      <c r="Q55" s="367" t="str">
        <f>IF('Principle 1'!Q55="","",'Principle 1'!Q55)</f>
        <v/>
      </c>
      <c r="R55" s="368" t="str">
        <f>IF('Principle 1'!R55="","",'Principle 1'!R55)</f>
        <v/>
      </c>
      <c r="S55">
        <f>IF(M55="N",MAX($S$8:S54)+1,0)</f>
        <v>0</v>
      </c>
    </row>
    <row r="56" spans="1:19" ht="27.6">
      <c r="A56" s="305" t="s">
        <v>497</v>
      </c>
      <c r="B56" s="305" t="s">
        <v>507</v>
      </c>
      <c r="C56" s="305" t="s">
        <v>217</v>
      </c>
      <c r="D56" s="309" t="s">
        <v>225</v>
      </c>
      <c r="E56" s="309" t="s">
        <v>273</v>
      </c>
      <c r="F56" s="472"/>
      <c r="G56" s="328"/>
      <c r="H56" s="309" t="s">
        <v>273</v>
      </c>
      <c r="I56" s="312" t="s">
        <v>225</v>
      </c>
      <c r="J56" s="311" t="s">
        <v>582</v>
      </c>
      <c r="K56" s="315" t="s">
        <v>583</v>
      </c>
      <c r="L56" s="34" t="s">
        <v>505</v>
      </c>
      <c r="M56" s="369" t="str">
        <f>IF('Principle 1'!M56="","",'Principle 1'!M56)</f>
        <v/>
      </c>
      <c r="N56" s="366" t="str">
        <f>IF(ISNUMBER(FIND(N$6,'Assessment Information'!$C$59)),IF('Principle 1'!N56="","",'Principle 1'!N56),"N/A")</f>
        <v>N/A</v>
      </c>
      <c r="O56" s="366" t="str">
        <f>IF(ISNUMBER(FIND(O$6,'Assessment Information'!$C$59)),IF('Principle 1'!O56="","",'Principle 1'!O56),"N/A")</f>
        <v>N/A</v>
      </c>
      <c r="P56" s="366" t="str">
        <f>IF(ISNUMBER(FIND(P$6,'Assessment Information'!$C$59)),IF('Principle 1'!P56="","",'Principle 1'!P56),"N/A")</f>
        <v>N/A</v>
      </c>
      <c r="Q56" s="367" t="str">
        <f>IF('Principle 1'!Q56="","",'Principle 1'!Q56)</f>
        <v/>
      </c>
      <c r="R56" s="368" t="str">
        <f>IF('Principle 1'!R56="","",'Principle 1'!R56)</f>
        <v/>
      </c>
      <c r="S56">
        <f>IF(M56="N",MAX($S$8:S55)+1,0)</f>
        <v>0</v>
      </c>
    </row>
    <row r="57" spans="1:19" ht="69">
      <c r="A57" s="305" t="s">
        <v>497</v>
      </c>
      <c r="B57" s="305" t="s">
        <v>507</v>
      </c>
      <c r="C57" s="305" t="s">
        <v>217</v>
      </c>
      <c r="D57" s="309" t="s">
        <v>225</v>
      </c>
      <c r="E57" s="309" t="s">
        <v>274</v>
      </c>
      <c r="F57" s="472"/>
      <c r="G57" s="328"/>
      <c r="H57" s="309" t="s">
        <v>274</v>
      </c>
      <c r="I57" s="312" t="s">
        <v>225</v>
      </c>
      <c r="J57" s="311" t="s">
        <v>584</v>
      </c>
      <c r="K57" s="315"/>
      <c r="L57" s="34" t="s">
        <v>505</v>
      </c>
      <c r="M57" s="369" t="str">
        <f>IF('Principle 1'!M57="","",'Principle 1'!M57)</f>
        <v/>
      </c>
      <c r="N57" s="366" t="str">
        <f>IF(ISNUMBER(FIND(N$6,'Assessment Information'!$C$59)),IF('Principle 1'!N57="","",'Principle 1'!N57),"N/A")</f>
        <v>N/A</v>
      </c>
      <c r="O57" s="366" t="str">
        <f>IF(ISNUMBER(FIND(O$6,'Assessment Information'!$C$59)),IF('Principle 1'!O57="","",'Principle 1'!O57),"N/A")</f>
        <v>N/A</v>
      </c>
      <c r="P57" s="366" t="str">
        <f>IF(ISNUMBER(FIND(P$6,'Assessment Information'!$C$59)),IF('Principle 1'!P57="","",'Principle 1'!P57),"N/A")</f>
        <v>N/A</v>
      </c>
      <c r="Q57" s="367" t="str">
        <f>IF('Principle 1'!Q57="","",'Principle 1'!Q57)</f>
        <v/>
      </c>
      <c r="R57" s="368" t="str">
        <f>IF('Principle 1'!R57="","",'Principle 1'!R57)</f>
        <v/>
      </c>
      <c r="S57">
        <f>IF(M57="N",MAX($S$8:S56)+1,0)</f>
        <v>0</v>
      </c>
    </row>
    <row r="58" spans="1:19" ht="13.8">
      <c r="A58" s="323"/>
      <c r="B58" s="324"/>
      <c r="C58" s="324"/>
      <c r="D58" s="309"/>
      <c r="E58" s="325"/>
      <c r="F58" s="474"/>
      <c r="G58" s="327"/>
      <c r="H58" s="325"/>
      <c r="I58" s="324"/>
      <c r="J58" s="326"/>
      <c r="K58" s="316"/>
      <c r="L58" s="34"/>
      <c r="S58">
        <f>IF(M58="N",MAX($S$8:S57)+1,0)</f>
        <v>0</v>
      </c>
    </row>
    <row r="59" spans="1:19" ht="26.4">
      <c r="A59" s="304"/>
      <c r="B59" s="304"/>
      <c r="C59" s="304"/>
      <c r="D59" s="309"/>
      <c r="E59" s="304"/>
      <c r="F59" s="473"/>
      <c r="G59" s="363" t="str">
        <f>C60</f>
        <v>1.1.4: Debt bondage in small-scale fisheries and smallholder farms</v>
      </c>
      <c r="H59" s="363"/>
      <c r="I59" s="363"/>
      <c r="J59" s="364"/>
      <c r="K59" s="321"/>
      <c r="L59" s="34" t="s">
        <v>505</v>
      </c>
      <c r="M59" s="466" t="s">
        <v>506</v>
      </c>
      <c r="N59" s="466"/>
      <c r="O59" s="466"/>
      <c r="P59" s="466"/>
      <c r="Q59" s="466"/>
      <c r="R59" s="308" t="str">
        <f>IF('Principle 1'!R59="","",'Principle 1'!R59)</f>
        <v/>
      </c>
      <c r="S59">
        <f>IF(M59="N",MAX($S$8:S58)+1,0)</f>
        <v>0</v>
      </c>
    </row>
    <row r="60" spans="1:19" ht="55.2">
      <c r="A60" s="305" t="s">
        <v>497</v>
      </c>
      <c r="B60" s="305" t="s">
        <v>507</v>
      </c>
      <c r="C60" s="305" t="s">
        <v>219</v>
      </c>
      <c r="D60" s="309" t="s">
        <v>214</v>
      </c>
      <c r="E60" s="309" t="s">
        <v>275</v>
      </c>
      <c r="F60" s="472"/>
      <c r="G60" s="328"/>
      <c r="H60" s="309" t="s">
        <v>275</v>
      </c>
      <c r="I60" s="310" t="s">
        <v>214</v>
      </c>
      <c r="J60" s="311" t="s">
        <v>521</v>
      </c>
      <c r="K60" s="315"/>
      <c r="L60" s="34" t="s">
        <v>505</v>
      </c>
      <c r="M60" s="369" t="str">
        <f>IF('Principle 1'!M60="","",'Principle 1'!M60)</f>
        <v/>
      </c>
      <c r="N60" s="366" t="str">
        <f>IF(ISNUMBER(FIND(N$6,'Assessment Information'!$C$59)),IF('Principle 1'!N60="","",'Principle 1'!N60),"N/A")</f>
        <v>N/A</v>
      </c>
      <c r="O60" s="366" t="str">
        <f>IF(ISNUMBER(FIND(O$6,'Assessment Information'!$C$59)),IF('Principle 1'!O60="","",'Principle 1'!O60),"N/A")</f>
        <v>N/A</v>
      </c>
      <c r="P60" s="366" t="str">
        <f>IF(ISNUMBER(FIND(P$6,'Assessment Information'!$C$59)),IF('Principle 1'!P60="","",'Principle 1'!P60),"N/A")</f>
        <v>N/A</v>
      </c>
      <c r="Q60" s="367" t="str">
        <f>IF('Principle 1'!Q60="","",'Principle 1'!Q60)</f>
        <v/>
      </c>
      <c r="R60" s="368" t="str">
        <f>IF('Principle 1'!R60="","",'Principle 1'!R60)</f>
        <v/>
      </c>
      <c r="S60">
        <f>IF(M60="N",MAX($S$8:S59)+1,0)</f>
        <v>0</v>
      </c>
    </row>
    <row r="61" spans="1:19" ht="41.4">
      <c r="A61" s="305" t="s">
        <v>497</v>
      </c>
      <c r="B61" s="305" t="s">
        <v>507</v>
      </c>
      <c r="C61" s="305" t="s">
        <v>219</v>
      </c>
      <c r="D61" s="309" t="s">
        <v>214</v>
      </c>
      <c r="E61" s="309" t="s">
        <v>276</v>
      </c>
      <c r="F61" s="472"/>
      <c r="G61" s="328"/>
      <c r="H61" s="309" t="s">
        <v>276</v>
      </c>
      <c r="I61" s="310" t="s">
        <v>214</v>
      </c>
      <c r="J61" s="311" t="s">
        <v>585</v>
      </c>
      <c r="K61" s="315"/>
      <c r="L61" s="34" t="s">
        <v>505</v>
      </c>
      <c r="M61" s="369" t="str">
        <f>IF('Principle 1'!M61="","",'Principle 1'!M61)</f>
        <v/>
      </c>
      <c r="N61" s="366" t="str">
        <f>IF(ISNUMBER(FIND(N$6,'Assessment Information'!$C$59)),IF('Principle 1'!N61="","",'Principle 1'!N61),"N/A")</f>
        <v>N/A</v>
      </c>
      <c r="O61" s="366" t="str">
        <f>IF(ISNUMBER(FIND(O$6,'Assessment Information'!$C$59)),IF('Principle 1'!O61="","",'Principle 1'!O61),"N/A")</f>
        <v>N/A</v>
      </c>
      <c r="P61" s="366" t="str">
        <f>IF(ISNUMBER(FIND(P$6,'Assessment Information'!$C$59)),IF('Principle 1'!P61="","",'Principle 1'!P61),"N/A")</f>
        <v>N/A</v>
      </c>
      <c r="Q61" s="367" t="str">
        <f>IF('Principle 1'!Q61="","",'Principle 1'!Q61)</f>
        <v/>
      </c>
      <c r="R61" s="368" t="str">
        <f>IF('Principle 1'!R61="","",'Principle 1'!R61)</f>
        <v/>
      </c>
      <c r="S61">
        <f>IF(M61="N",MAX($S$8:S60)+1,0)</f>
        <v>0</v>
      </c>
    </row>
    <row r="62" spans="1:19" ht="41.4">
      <c r="A62" s="305" t="s">
        <v>497</v>
      </c>
      <c r="B62" s="305" t="s">
        <v>507</v>
      </c>
      <c r="C62" s="305" t="s">
        <v>219</v>
      </c>
      <c r="D62" s="309" t="s">
        <v>214</v>
      </c>
      <c r="E62" s="309" t="s">
        <v>277</v>
      </c>
      <c r="F62" s="472"/>
      <c r="G62" s="328"/>
      <c r="H62" s="309" t="s">
        <v>277</v>
      </c>
      <c r="I62" s="310" t="s">
        <v>214</v>
      </c>
      <c r="J62" s="311" t="s">
        <v>586</v>
      </c>
      <c r="K62" s="315"/>
      <c r="L62" s="34" t="s">
        <v>505</v>
      </c>
      <c r="M62" s="369" t="str">
        <f>IF('Principle 1'!M62="","",'Principle 1'!M62)</f>
        <v/>
      </c>
      <c r="N62" s="366" t="str">
        <f>IF(ISNUMBER(FIND(N$6,'Assessment Information'!$C$59)),IF('Principle 1'!N62="","",'Principle 1'!N62),"N/A")</f>
        <v>N/A</v>
      </c>
      <c r="O62" s="366" t="str">
        <f>IF(ISNUMBER(FIND(O$6,'Assessment Information'!$C$59)),IF('Principle 1'!O62="","",'Principle 1'!O62),"N/A")</f>
        <v>N/A</v>
      </c>
      <c r="P62" s="366" t="str">
        <f>IF(ISNUMBER(FIND(P$6,'Assessment Information'!$C$59)),IF('Principle 1'!P62="","",'Principle 1'!P62),"N/A")</f>
        <v>N/A</v>
      </c>
      <c r="Q62" s="367" t="str">
        <f>IF('Principle 1'!Q62="","",'Principle 1'!Q62)</f>
        <v/>
      </c>
      <c r="R62" s="368" t="str">
        <f>IF('Principle 1'!R62="","",'Principle 1'!R62)</f>
        <v/>
      </c>
      <c r="S62">
        <f>IF(M62="N",MAX($S$8:S61)+1,0)</f>
        <v>0</v>
      </c>
    </row>
    <row r="63" spans="1:19" ht="27.6">
      <c r="A63" s="305" t="s">
        <v>497</v>
      </c>
      <c r="B63" s="305" t="s">
        <v>507</v>
      </c>
      <c r="C63" s="305" t="s">
        <v>219</v>
      </c>
      <c r="D63" s="309" t="s">
        <v>214</v>
      </c>
      <c r="E63" s="309" t="s">
        <v>278</v>
      </c>
      <c r="F63" s="472"/>
      <c r="G63" s="328"/>
      <c r="H63" s="309" t="s">
        <v>278</v>
      </c>
      <c r="I63" s="310" t="s">
        <v>214</v>
      </c>
      <c r="J63" s="311" t="s">
        <v>587</v>
      </c>
      <c r="K63" s="315"/>
      <c r="L63" s="34" t="s">
        <v>505</v>
      </c>
      <c r="M63" s="369" t="str">
        <f>IF('Principle 1'!M63="","",'Principle 1'!M63)</f>
        <v/>
      </c>
      <c r="N63" s="366" t="str">
        <f>IF(ISNUMBER(FIND(N$6,'Assessment Information'!$C$59)),IF('Principle 1'!N63="","",'Principle 1'!N63),"N/A")</f>
        <v>N/A</v>
      </c>
      <c r="O63" s="366" t="str">
        <f>IF(ISNUMBER(FIND(O$6,'Assessment Information'!$C$59)),IF('Principle 1'!O63="","",'Principle 1'!O63),"N/A")</f>
        <v>N/A</v>
      </c>
      <c r="P63" s="366" t="str">
        <f>IF(ISNUMBER(FIND(P$6,'Assessment Information'!$C$59)),IF('Principle 1'!P63="","",'Principle 1'!P63),"N/A")</f>
        <v>N/A</v>
      </c>
      <c r="Q63" s="367" t="str">
        <f>IF('Principle 1'!Q63="","",'Principle 1'!Q63)</f>
        <v/>
      </c>
      <c r="R63" s="368" t="str">
        <f>IF('Principle 1'!R63="","",'Principle 1'!R63)</f>
        <v/>
      </c>
      <c r="S63">
        <f>IF(M63="N",MAX($S$8:S62)+1,0)</f>
        <v>0</v>
      </c>
    </row>
    <row r="64" spans="1:19" ht="27.6">
      <c r="A64" s="305" t="s">
        <v>497</v>
      </c>
      <c r="B64" s="305" t="s">
        <v>507</v>
      </c>
      <c r="C64" s="305" t="s">
        <v>219</v>
      </c>
      <c r="D64" s="309" t="s">
        <v>214</v>
      </c>
      <c r="E64" s="309" t="s">
        <v>279</v>
      </c>
      <c r="F64" s="472"/>
      <c r="G64" s="328"/>
      <c r="H64" s="309" t="s">
        <v>279</v>
      </c>
      <c r="I64" s="310" t="s">
        <v>214</v>
      </c>
      <c r="J64" s="311" t="s">
        <v>588</v>
      </c>
      <c r="K64" s="315"/>
      <c r="L64" s="34" t="s">
        <v>505</v>
      </c>
      <c r="M64" s="369" t="str">
        <f>IF('Principle 1'!M64="","",'Principle 1'!M64)</f>
        <v/>
      </c>
      <c r="N64" s="366" t="str">
        <f>IF(ISNUMBER(FIND(N$6,'Assessment Information'!$C$59)),IF('Principle 1'!N64="","",'Principle 1'!N64),"N/A")</f>
        <v>N/A</v>
      </c>
      <c r="O64" s="366" t="str">
        <f>IF(ISNUMBER(FIND(O$6,'Assessment Information'!$C$59)),IF('Principle 1'!O64="","",'Principle 1'!O64),"N/A")</f>
        <v>N/A</v>
      </c>
      <c r="P64" s="366" t="str">
        <f>IF(ISNUMBER(FIND(P$6,'Assessment Information'!$C$59)),IF('Principle 1'!P64="","",'Principle 1'!P64),"N/A")</f>
        <v>N/A</v>
      </c>
      <c r="Q64" s="367" t="str">
        <f>IF('Principle 1'!Q64="","",'Principle 1'!Q64)</f>
        <v/>
      </c>
      <c r="R64" s="368" t="str">
        <f>IF('Principle 1'!R64="","",'Principle 1'!R64)</f>
        <v/>
      </c>
      <c r="S64">
        <f>IF(M64="N",MAX($S$8:S63)+1,0)</f>
        <v>0</v>
      </c>
    </row>
    <row r="65" spans="1:19" ht="55.2">
      <c r="A65" s="305" t="s">
        <v>497</v>
      </c>
      <c r="B65" s="305" t="s">
        <v>507</v>
      </c>
      <c r="C65" s="305" t="s">
        <v>219</v>
      </c>
      <c r="D65" s="309" t="s">
        <v>214</v>
      </c>
      <c r="E65" s="309" t="s">
        <v>280</v>
      </c>
      <c r="F65" s="472"/>
      <c r="G65" s="328"/>
      <c r="H65" s="309" t="s">
        <v>280</v>
      </c>
      <c r="I65" s="310" t="s">
        <v>214</v>
      </c>
      <c r="J65" s="311" t="s">
        <v>589</v>
      </c>
      <c r="K65" s="315" t="s">
        <v>590</v>
      </c>
      <c r="L65" s="34" t="s">
        <v>505</v>
      </c>
      <c r="M65" s="369" t="str">
        <f>IF('Principle 1'!M65="","",'Principle 1'!M65)</f>
        <v/>
      </c>
      <c r="N65" s="366" t="str">
        <f>IF(ISNUMBER(FIND(N$6,'Assessment Information'!$C$59)),IF('Principle 1'!N65="","",'Principle 1'!N65),"N/A")</f>
        <v>N/A</v>
      </c>
      <c r="O65" s="366" t="str">
        <f>IF(ISNUMBER(FIND(O$6,'Assessment Information'!$C$59)),IF('Principle 1'!O65="","",'Principle 1'!O65),"N/A")</f>
        <v>N/A</v>
      </c>
      <c r="P65" s="366" t="str">
        <f>IF(ISNUMBER(FIND(P$6,'Assessment Information'!$C$59)),IF('Principle 1'!P65="","",'Principle 1'!P65),"N/A")</f>
        <v>N/A</v>
      </c>
      <c r="Q65" s="367" t="str">
        <f>IF('Principle 1'!Q65="","",'Principle 1'!Q65)</f>
        <v/>
      </c>
      <c r="R65" s="368" t="str">
        <f>IF('Principle 1'!R65="","",'Principle 1'!R65)</f>
        <v/>
      </c>
      <c r="S65">
        <f>IF(M65="N",MAX($S$8:S64)+1,0)</f>
        <v>0</v>
      </c>
    </row>
    <row r="66" spans="1:19" ht="55.2">
      <c r="A66" s="305" t="s">
        <v>497</v>
      </c>
      <c r="B66" s="305" t="s">
        <v>507</v>
      </c>
      <c r="C66" s="305" t="s">
        <v>219</v>
      </c>
      <c r="D66" s="309" t="s">
        <v>225</v>
      </c>
      <c r="E66" s="309" t="s">
        <v>281</v>
      </c>
      <c r="F66" s="472"/>
      <c r="G66" s="328"/>
      <c r="H66" s="309" t="s">
        <v>281</v>
      </c>
      <c r="I66" s="312" t="s">
        <v>225</v>
      </c>
      <c r="J66" s="311" t="s">
        <v>591</v>
      </c>
      <c r="K66" s="315" t="s">
        <v>592</v>
      </c>
      <c r="L66" s="34" t="s">
        <v>505</v>
      </c>
      <c r="M66" s="369" t="str">
        <f>IF('Principle 1'!M66="","",'Principle 1'!M66)</f>
        <v/>
      </c>
      <c r="N66" s="366" t="str">
        <f>IF(ISNUMBER(FIND(N$6,'Assessment Information'!$C$59)),IF('Principle 1'!N66="","",'Principle 1'!N66),"N/A")</f>
        <v>N/A</v>
      </c>
      <c r="O66" s="366" t="str">
        <f>IF(ISNUMBER(FIND(O$6,'Assessment Information'!$C$59)),IF('Principle 1'!O66="","",'Principle 1'!O66),"N/A")</f>
        <v>N/A</v>
      </c>
      <c r="P66" s="366" t="str">
        <f>IF(ISNUMBER(FIND(P$6,'Assessment Information'!$C$59)),IF('Principle 1'!P66="","",'Principle 1'!P66),"N/A")</f>
        <v>N/A</v>
      </c>
      <c r="Q66" s="367" t="str">
        <f>IF('Principle 1'!Q66="","",'Principle 1'!Q66)</f>
        <v/>
      </c>
      <c r="R66" s="368" t="str">
        <f>IF('Principle 1'!R66="","",'Principle 1'!R66)</f>
        <v/>
      </c>
      <c r="S66">
        <f>IF(M66="N",MAX($S$8:S65)+1,0)</f>
        <v>0</v>
      </c>
    </row>
    <row r="67" spans="1:19" ht="13.8">
      <c r="A67" s="323"/>
      <c r="B67" s="324"/>
      <c r="C67" s="324"/>
      <c r="D67" s="309"/>
      <c r="E67" s="325"/>
      <c r="F67" s="472"/>
      <c r="G67" s="314"/>
      <c r="H67" s="325"/>
      <c r="I67" s="324"/>
      <c r="J67" s="326"/>
      <c r="K67" s="316"/>
      <c r="L67" s="34"/>
      <c r="S67">
        <f>IF(M67="N",MAX($S$8:S66)+1,0)</f>
        <v>0</v>
      </c>
    </row>
    <row r="68" spans="1:19" ht="26.4">
      <c r="A68" s="304"/>
      <c r="B68" s="304"/>
      <c r="C68" s="304"/>
      <c r="D68" s="309"/>
      <c r="E68" s="304"/>
      <c r="F68" s="472"/>
      <c r="G68" s="363" t="str">
        <f>C69</f>
        <v>1.1.5: Child labor</v>
      </c>
      <c r="H68" s="363"/>
      <c r="I68" s="363"/>
      <c r="J68" s="364"/>
      <c r="K68" s="321"/>
      <c r="L68" s="34" t="s">
        <v>505</v>
      </c>
      <c r="M68" s="466" t="s">
        <v>506</v>
      </c>
      <c r="N68" s="466"/>
      <c r="O68" s="466"/>
      <c r="P68" s="466"/>
      <c r="Q68" s="466"/>
      <c r="R68" s="308" t="str">
        <f>IF('Principle 1'!R68="","",'Principle 1'!R68)</f>
        <v/>
      </c>
      <c r="S68">
        <f>IF(M68="N",MAX($S$8:S67)+1,0)</f>
        <v>0</v>
      </c>
    </row>
    <row r="69" spans="1:19" ht="55.2">
      <c r="A69" s="305" t="s">
        <v>497</v>
      </c>
      <c r="B69" s="305" t="s">
        <v>507</v>
      </c>
      <c r="C69" s="305" t="s">
        <v>221</v>
      </c>
      <c r="D69" s="309" t="s">
        <v>214</v>
      </c>
      <c r="E69" s="309" t="s">
        <v>282</v>
      </c>
      <c r="F69" s="472"/>
      <c r="G69" s="328"/>
      <c r="H69" s="309" t="s">
        <v>282</v>
      </c>
      <c r="I69" s="310" t="s">
        <v>214</v>
      </c>
      <c r="J69" s="313" t="s">
        <v>521</v>
      </c>
      <c r="K69" s="315"/>
      <c r="L69" s="34" t="s">
        <v>505</v>
      </c>
      <c r="M69" s="369" t="str">
        <f>IF('Principle 1'!M69="","",'Principle 1'!M69)</f>
        <v/>
      </c>
      <c r="N69" s="366" t="str">
        <f>IF(ISNUMBER(FIND(N$6,'Assessment Information'!$C$59)),IF('Principle 1'!N69="","",'Principle 1'!N69),"N/A")</f>
        <v>N/A</v>
      </c>
      <c r="O69" s="366" t="str">
        <f>IF(ISNUMBER(FIND(O$6,'Assessment Information'!$C$59)),IF('Principle 1'!O69="","",'Principle 1'!O69),"N/A")</f>
        <v>N/A</v>
      </c>
      <c r="P69" s="366" t="str">
        <f>IF(ISNUMBER(FIND(P$6,'Assessment Information'!$C$59)),IF('Principle 1'!P69="","",'Principle 1'!P69),"N/A")</f>
        <v>N/A</v>
      </c>
      <c r="Q69" s="367" t="str">
        <f>IF('Principle 1'!Q69="","",'Principle 1'!Q69)</f>
        <v/>
      </c>
      <c r="R69" s="368" t="str">
        <f>IF('Principle 1'!R69="","",'Principle 1'!R69)</f>
        <v/>
      </c>
      <c r="S69">
        <f>IF(M69="N",MAX($S$8:S68)+1,0)</f>
        <v>0</v>
      </c>
    </row>
    <row r="70" spans="1:19" ht="55.2">
      <c r="A70" s="305" t="s">
        <v>497</v>
      </c>
      <c r="B70" s="305" t="s">
        <v>507</v>
      </c>
      <c r="C70" s="305" t="s">
        <v>221</v>
      </c>
      <c r="D70" s="309" t="s">
        <v>214</v>
      </c>
      <c r="E70" s="309" t="s">
        <v>283</v>
      </c>
      <c r="F70" s="472"/>
      <c r="G70" s="328"/>
      <c r="H70" s="309" t="s">
        <v>283</v>
      </c>
      <c r="I70" s="310" t="s">
        <v>214</v>
      </c>
      <c r="J70" s="313" t="s">
        <v>593</v>
      </c>
      <c r="K70" s="315" t="s">
        <v>594</v>
      </c>
      <c r="L70" s="34" t="s">
        <v>505</v>
      </c>
      <c r="M70" s="369" t="str">
        <f>IF('Principle 1'!M70="","",'Principle 1'!M70)</f>
        <v/>
      </c>
      <c r="N70" s="366" t="str">
        <f>IF(ISNUMBER(FIND(N$6,'Assessment Information'!$C$59)),IF('Principle 1'!N70="","",'Principle 1'!N70),"N/A")</f>
        <v>N/A</v>
      </c>
      <c r="O70" s="366" t="str">
        <f>IF(ISNUMBER(FIND(O$6,'Assessment Information'!$C$59)),IF('Principle 1'!O70="","",'Principle 1'!O70),"N/A")</f>
        <v>N/A</v>
      </c>
      <c r="P70" s="366" t="str">
        <f>IF(ISNUMBER(FIND(P$6,'Assessment Information'!$C$59)),IF('Principle 1'!P70="","",'Principle 1'!P70),"N/A")</f>
        <v>N/A</v>
      </c>
      <c r="Q70" s="367" t="str">
        <f>IF('Principle 1'!Q70="","",'Principle 1'!Q70)</f>
        <v/>
      </c>
      <c r="R70" s="368" t="str">
        <f>IF('Principle 1'!R70="","",'Principle 1'!R70)</f>
        <v/>
      </c>
      <c r="S70">
        <f>IF(M70="N",MAX($S$8:S69)+1,0)</f>
        <v>0</v>
      </c>
    </row>
    <row r="71" spans="1:19" ht="27.6">
      <c r="A71" s="305" t="s">
        <v>497</v>
      </c>
      <c r="B71" s="305" t="s">
        <v>507</v>
      </c>
      <c r="C71" s="305" t="s">
        <v>221</v>
      </c>
      <c r="D71" s="309" t="s">
        <v>214</v>
      </c>
      <c r="E71" s="309" t="s">
        <v>284</v>
      </c>
      <c r="F71" s="472"/>
      <c r="G71" s="328"/>
      <c r="H71" s="309" t="s">
        <v>284</v>
      </c>
      <c r="I71" s="310" t="s">
        <v>214</v>
      </c>
      <c r="J71" s="311" t="s">
        <v>595</v>
      </c>
      <c r="K71" s="316" t="s">
        <v>596</v>
      </c>
      <c r="L71" s="34" t="s">
        <v>505</v>
      </c>
      <c r="M71" s="369" t="str">
        <f>IF('Principle 1'!M71="","",'Principle 1'!M71)</f>
        <v/>
      </c>
      <c r="N71" s="366" t="str">
        <f>IF(ISNUMBER(FIND(N$6,'Assessment Information'!$C$59)),IF('Principle 1'!N71="","",'Principle 1'!N71),"N/A")</f>
        <v>N/A</v>
      </c>
      <c r="O71" s="366" t="str">
        <f>IF(ISNUMBER(FIND(O$6,'Assessment Information'!$C$59)),IF('Principle 1'!O71="","",'Principle 1'!O71),"N/A")</f>
        <v>N/A</v>
      </c>
      <c r="P71" s="366" t="str">
        <f>IF(ISNUMBER(FIND(P$6,'Assessment Information'!$C$59)),IF('Principle 1'!P71="","",'Principle 1'!P71),"N/A")</f>
        <v>N/A</v>
      </c>
      <c r="Q71" s="367" t="str">
        <f>IF('Principle 1'!Q71="","",'Principle 1'!Q71)</f>
        <v/>
      </c>
      <c r="R71" s="368" t="str">
        <f>IF('Principle 1'!R71="","",'Principle 1'!R71)</f>
        <v/>
      </c>
      <c r="S71">
        <f>IF(M71="N",MAX($S$8:S70)+1,0)</f>
        <v>0</v>
      </c>
    </row>
    <row r="72" spans="1:19" ht="27.6">
      <c r="A72" s="305" t="s">
        <v>497</v>
      </c>
      <c r="B72" s="305" t="s">
        <v>507</v>
      </c>
      <c r="C72" s="305" t="s">
        <v>221</v>
      </c>
      <c r="D72" s="309" t="s">
        <v>214</v>
      </c>
      <c r="E72" s="309" t="s">
        <v>285</v>
      </c>
      <c r="F72" s="472"/>
      <c r="G72" s="328"/>
      <c r="H72" s="309" t="s">
        <v>285</v>
      </c>
      <c r="I72" s="310" t="s">
        <v>214</v>
      </c>
      <c r="J72" s="311" t="s">
        <v>597</v>
      </c>
      <c r="K72" s="315" t="s">
        <v>598</v>
      </c>
      <c r="L72" s="34" t="s">
        <v>505</v>
      </c>
      <c r="M72" s="369" t="str">
        <f>IF('Principle 1'!M72="","",'Principle 1'!M72)</f>
        <v/>
      </c>
      <c r="N72" s="366" t="str">
        <f>IF(ISNUMBER(FIND(N$6,'Assessment Information'!$C$59)),IF('Principle 1'!N72="","",'Principle 1'!N72),"N/A")</f>
        <v>N/A</v>
      </c>
      <c r="O72" s="366" t="str">
        <f>IF(ISNUMBER(FIND(O$6,'Assessment Information'!$C$59)),IF('Principle 1'!O72="","",'Principle 1'!O72),"N/A")</f>
        <v>N/A</v>
      </c>
      <c r="P72" s="366" t="str">
        <f>IF(ISNUMBER(FIND(P$6,'Assessment Information'!$C$59)),IF('Principle 1'!P72="","",'Principle 1'!P72),"N/A")</f>
        <v>N/A</v>
      </c>
      <c r="Q72" s="367" t="str">
        <f>IF('Principle 1'!Q72="","",'Principle 1'!Q72)</f>
        <v/>
      </c>
      <c r="R72" s="368" t="str">
        <f>IF('Principle 1'!R72="","",'Principle 1'!R72)</f>
        <v/>
      </c>
      <c r="S72">
        <f>IF(M72="N",MAX($S$8:S71)+1,0)</f>
        <v>0</v>
      </c>
    </row>
    <row r="73" spans="1:19" ht="82.8">
      <c r="A73" s="305" t="s">
        <v>497</v>
      </c>
      <c r="B73" s="305" t="s">
        <v>507</v>
      </c>
      <c r="C73" s="305" t="s">
        <v>221</v>
      </c>
      <c r="D73" s="309" t="s">
        <v>214</v>
      </c>
      <c r="E73" s="309" t="s">
        <v>286</v>
      </c>
      <c r="F73" s="472"/>
      <c r="G73" s="328"/>
      <c r="H73" s="309" t="s">
        <v>286</v>
      </c>
      <c r="I73" s="310" t="s">
        <v>214</v>
      </c>
      <c r="J73" s="311" t="s">
        <v>599</v>
      </c>
      <c r="K73" s="315" t="s">
        <v>600</v>
      </c>
      <c r="L73" s="34" t="s">
        <v>505</v>
      </c>
      <c r="M73" s="369" t="str">
        <f>IF('Principle 1'!M73="","",'Principle 1'!M73)</f>
        <v/>
      </c>
      <c r="N73" s="366" t="str">
        <f>IF(ISNUMBER(FIND(N$6,'Assessment Information'!$C$59)),IF('Principle 1'!N73="","",'Principle 1'!N73),"N/A")</f>
        <v>N/A</v>
      </c>
      <c r="O73" s="366" t="str">
        <f>IF(ISNUMBER(FIND(O$6,'Assessment Information'!$C$59)),IF('Principle 1'!O73="","",'Principle 1'!O73),"N/A")</f>
        <v>N/A</v>
      </c>
      <c r="P73" s="366" t="str">
        <f>IF(ISNUMBER(FIND(P$6,'Assessment Information'!$C$59)),IF('Principle 1'!P73="","",'Principle 1'!P73),"N/A")</f>
        <v>N/A</v>
      </c>
      <c r="Q73" s="367" t="str">
        <f>IF('Principle 1'!Q73="","",'Principle 1'!Q73)</f>
        <v/>
      </c>
      <c r="R73" s="368" t="str">
        <f>IF('Principle 1'!R73="","",'Principle 1'!R73)</f>
        <v/>
      </c>
      <c r="S73">
        <f>IF(M73="N",MAX($S$8:S72)+1,0)</f>
        <v>0</v>
      </c>
    </row>
    <row r="74" spans="1:19" ht="55.2">
      <c r="A74" s="305" t="s">
        <v>497</v>
      </c>
      <c r="B74" s="305" t="s">
        <v>507</v>
      </c>
      <c r="C74" s="305" t="s">
        <v>221</v>
      </c>
      <c r="D74" s="309" t="s">
        <v>214</v>
      </c>
      <c r="E74" s="309" t="s">
        <v>287</v>
      </c>
      <c r="F74" s="472"/>
      <c r="G74" s="328"/>
      <c r="H74" s="309" t="s">
        <v>287</v>
      </c>
      <c r="I74" s="310" t="s">
        <v>214</v>
      </c>
      <c r="J74" s="311" t="s">
        <v>601</v>
      </c>
      <c r="K74" s="315" t="s">
        <v>602</v>
      </c>
      <c r="L74" s="34" t="s">
        <v>505</v>
      </c>
      <c r="M74" s="369" t="str">
        <f>IF('Principle 1'!M74="","",'Principle 1'!M74)</f>
        <v/>
      </c>
      <c r="N74" s="366" t="str">
        <f>IF(ISNUMBER(FIND(N$6,'Assessment Information'!$C$59)),IF('Principle 1'!N74="","",'Principle 1'!N74),"N/A")</f>
        <v>N/A</v>
      </c>
      <c r="O74" s="366" t="str">
        <f>IF(ISNUMBER(FIND(O$6,'Assessment Information'!$C$59)),IF('Principle 1'!O74="","",'Principle 1'!O74),"N/A")</f>
        <v>N/A</v>
      </c>
      <c r="P74" s="366" t="str">
        <f>IF(ISNUMBER(FIND(P$6,'Assessment Information'!$C$59)),IF('Principle 1'!P74="","",'Principle 1'!P74),"N/A")</f>
        <v>N/A</v>
      </c>
      <c r="Q74" s="367" t="str">
        <f>IF('Principle 1'!Q74="","",'Principle 1'!Q74)</f>
        <v/>
      </c>
      <c r="R74" s="368" t="str">
        <f>IF('Principle 1'!R74="","",'Principle 1'!R74)</f>
        <v/>
      </c>
      <c r="S74">
        <f>IF(M74="N",MAX($S$8:S73)+1,0)</f>
        <v>0</v>
      </c>
    </row>
    <row r="75" spans="1:19" ht="55.2">
      <c r="A75" s="305" t="s">
        <v>497</v>
      </c>
      <c r="B75" s="305" t="s">
        <v>507</v>
      </c>
      <c r="C75" s="305" t="s">
        <v>221</v>
      </c>
      <c r="D75" s="309" t="s">
        <v>225</v>
      </c>
      <c r="E75" s="309" t="s">
        <v>288</v>
      </c>
      <c r="F75" s="472"/>
      <c r="G75" s="328"/>
      <c r="H75" s="309" t="s">
        <v>288</v>
      </c>
      <c r="I75" s="312" t="s">
        <v>225</v>
      </c>
      <c r="J75" s="311" t="s">
        <v>603</v>
      </c>
      <c r="K75" s="315"/>
      <c r="L75" s="34" t="s">
        <v>505</v>
      </c>
      <c r="M75" s="369" t="str">
        <f>IF('Principle 1'!M75="","",'Principle 1'!M75)</f>
        <v/>
      </c>
      <c r="N75" s="366" t="str">
        <f>IF(ISNUMBER(FIND(N$6,'Assessment Information'!$C$59)),IF('Principle 1'!N75="","",'Principle 1'!N75),"N/A")</f>
        <v>N/A</v>
      </c>
      <c r="O75" s="366" t="str">
        <f>IF(ISNUMBER(FIND(O$6,'Assessment Information'!$C$59)),IF('Principle 1'!O75="","",'Principle 1'!O75),"N/A")</f>
        <v>N/A</v>
      </c>
      <c r="P75" s="366" t="str">
        <f>IF(ISNUMBER(FIND(P$6,'Assessment Information'!$C$59)),IF('Principle 1'!P75="","",'Principle 1'!P75),"N/A")</f>
        <v>N/A</v>
      </c>
      <c r="Q75" s="367" t="str">
        <f>IF('Principle 1'!Q75="","",'Principle 1'!Q75)</f>
        <v/>
      </c>
      <c r="R75" s="368" t="str">
        <f>IF('Principle 1'!R75="","",'Principle 1'!R75)</f>
        <v/>
      </c>
      <c r="S75">
        <f>IF(M75="N",MAX($S$8:S74)+1,0)</f>
        <v>0</v>
      </c>
    </row>
    <row r="76" spans="1:19" ht="55.2">
      <c r="A76" s="305" t="s">
        <v>497</v>
      </c>
      <c r="B76" s="305" t="s">
        <v>507</v>
      </c>
      <c r="C76" s="305" t="s">
        <v>221</v>
      </c>
      <c r="D76" s="309" t="s">
        <v>225</v>
      </c>
      <c r="E76" s="309" t="s">
        <v>289</v>
      </c>
      <c r="F76" s="472"/>
      <c r="G76" s="328"/>
      <c r="H76" s="309" t="s">
        <v>289</v>
      </c>
      <c r="I76" s="312" t="s">
        <v>225</v>
      </c>
      <c r="J76" s="311" t="s">
        <v>604</v>
      </c>
      <c r="K76" s="315" t="s">
        <v>577</v>
      </c>
      <c r="L76" s="34" t="s">
        <v>505</v>
      </c>
      <c r="M76" s="369" t="str">
        <f>IF('Principle 1'!M76="","",'Principle 1'!M76)</f>
        <v/>
      </c>
      <c r="N76" s="366" t="str">
        <f>IF(ISNUMBER(FIND(N$6,'Assessment Information'!$C$59)),IF('Principle 1'!N76="","",'Principle 1'!N76),"N/A")</f>
        <v>N/A</v>
      </c>
      <c r="O76" s="366" t="str">
        <f>IF(ISNUMBER(FIND(O$6,'Assessment Information'!$C$59)),IF('Principle 1'!O76="","",'Principle 1'!O76),"N/A")</f>
        <v>N/A</v>
      </c>
      <c r="P76" s="366" t="str">
        <f>IF(ISNUMBER(FIND(P$6,'Assessment Information'!$C$59)),IF('Principle 1'!P76="","",'Principle 1'!P76),"N/A")</f>
        <v>N/A</v>
      </c>
      <c r="Q76" s="367" t="str">
        <f>IF('Principle 1'!Q76="","",'Principle 1'!Q76)</f>
        <v/>
      </c>
      <c r="R76" s="368" t="str">
        <f>IF('Principle 1'!R76="","",'Principle 1'!R76)</f>
        <v/>
      </c>
      <c r="S76">
        <f>IF(M76="N",MAX($S$8:S75)+1,0)</f>
        <v>0</v>
      </c>
    </row>
    <row r="77" spans="1:19" ht="13.8">
      <c r="A77" s="323"/>
      <c r="B77" s="324"/>
      <c r="C77" s="324"/>
      <c r="D77" s="309"/>
      <c r="E77" s="325"/>
      <c r="F77" s="472"/>
      <c r="G77" s="314"/>
      <c r="H77" s="325"/>
      <c r="I77" s="324"/>
      <c r="J77" s="326"/>
      <c r="K77" s="316"/>
      <c r="L77" s="34"/>
      <c r="S77">
        <f>IF(M77="N",MAX($S$8:S76)+1,0)</f>
        <v>0</v>
      </c>
    </row>
    <row r="78" spans="1:19" ht="26.4">
      <c r="A78" s="304"/>
      <c r="B78" s="304"/>
      <c r="C78" s="304"/>
      <c r="D78" s="309"/>
      <c r="E78" s="304"/>
      <c r="F78" s="472"/>
      <c r="G78" s="363" t="str">
        <f>C79</f>
        <v>1.1.6: Freedom of association and collective bargaining</v>
      </c>
      <c r="H78" s="363"/>
      <c r="I78" s="363"/>
      <c r="J78" s="364"/>
      <c r="K78" s="321"/>
      <c r="L78" s="34" t="s">
        <v>505</v>
      </c>
      <c r="M78" s="466" t="s">
        <v>506</v>
      </c>
      <c r="N78" s="466"/>
      <c r="O78" s="466"/>
      <c r="P78" s="466"/>
      <c r="Q78" s="466"/>
      <c r="R78" s="308" t="str">
        <f>IF('Principle 1'!R78="","",'Principle 1'!R78)</f>
        <v/>
      </c>
      <c r="S78">
        <f>IF(M78="N",MAX($S$8:S77)+1,0)</f>
        <v>0</v>
      </c>
    </row>
    <row r="79" spans="1:19" ht="55.2">
      <c r="A79" s="305" t="s">
        <v>497</v>
      </c>
      <c r="B79" s="305" t="s">
        <v>507</v>
      </c>
      <c r="C79" s="305" t="s">
        <v>223</v>
      </c>
      <c r="D79" s="309" t="s">
        <v>214</v>
      </c>
      <c r="E79" s="309" t="s">
        <v>290</v>
      </c>
      <c r="F79" s="472"/>
      <c r="G79" s="328"/>
      <c r="H79" s="309" t="s">
        <v>290</v>
      </c>
      <c r="I79" s="310" t="s">
        <v>214</v>
      </c>
      <c r="J79" s="311" t="s">
        <v>521</v>
      </c>
      <c r="K79" s="319"/>
      <c r="L79" s="34" t="s">
        <v>505</v>
      </c>
      <c r="M79" s="369" t="str">
        <f>IF('Principle 1'!M79="","",'Principle 1'!M79)</f>
        <v/>
      </c>
      <c r="N79" s="366" t="str">
        <f>IF(ISNUMBER(FIND(N$6,'Assessment Information'!$C$59)),IF('Principle 1'!N79="","",'Principle 1'!N79),"N/A")</f>
        <v>N/A</v>
      </c>
      <c r="O79" s="366" t="str">
        <f>IF(ISNUMBER(FIND(O$6,'Assessment Information'!$C$59)),IF('Principle 1'!O79="","",'Principle 1'!O79),"N/A")</f>
        <v>N/A</v>
      </c>
      <c r="P79" s="366" t="str">
        <f>IF(ISNUMBER(FIND(P$6,'Assessment Information'!$C$59)),IF('Principle 1'!P79="","",'Principle 1'!P79),"N/A")</f>
        <v>N/A</v>
      </c>
      <c r="Q79" s="367" t="str">
        <f>IF('Principle 1'!Q79="","",'Principle 1'!Q79)</f>
        <v/>
      </c>
      <c r="R79" s="368" t="str">
        <f>IF('Principle 1'!R79="","",'Principle 1'!R79)</f>
        <v/>
      </c>
      <c r="S79">
        <f>IF(M79="N",MAX($S$8:S78)+1,0)</f>
        <v>0</v>
      </c>
    </row>
    <row r="80" spans="1:19" ht="55.2">
      <c r="A80" s="305" t="s">
        <v>497</v>
      </c>
      <c r="B80" s="305" t="s">
        <v>507</v>
      </c>
      <c r="C80" s="305" t="s">
        <v>223</v>
      </c>
      <c r="D80" s="309" t="s">
        <v>214</v>
      </c>
      <c r="E80" s="309" t="s">
        <v>291</v>
      </c>
      <c r="F80" s="472"/>
      <c r="G80" s="328"/>
      <c r="H80" s="309" t="s">
        <v>291</v>
      </c>
      <c r="I80" s="310" t="s">
        <v>214</v>
      </c>
      <c r="J80" s="311" t="s">
        <v>605</v>
      </c>
      <c r="K80" s="319" t="s">
        <v>606</v>
      </c>
      <c r="L80" s="34" t="s">
        <v>505</v>
      </c>
      <c r="M80" s="369" t="str">
        <f>IF('Principle 1'!M80="","",'Principle 1'!M80)</f>
        <v/>
      </c>
      <c r="N80" s="366" t="str">
        <f>IF(ISNUMBER(FIND(N$6,'Assessment Information'!$C$59)),IF('Principle 1'!N80="","",'Principle 1'!N80),"N/A")</f>
        <v>N/A</v>
      </c>
      <c r="O80" s="366" t="str">
        <f>IF(ISNUMBER(FIND(O$6,'Assessment Information'!$C$59)),IF('Principle 1'!O80="","",'Principle 1'!O80),"N/A")</f>
        <v>N/A</v>
      </c>
      <c r="P80" s="366" t="str">
        <f>IF(ISNUMBER(FIND(P$6,'Assessment Information'!$C$59)),IF('Principle 1'!P80="","",'Principle 1'!P80),"N/A")</f>
        <v>N/A</v>
      </c>
      <c r="Q80" s="367" t="str">
        <f>IF('Principle 1'!Q80="","",'Principle 1'!Q80)</f>
        <v/>
      </c>
      <c r="R80" s="368" t="str">
        <f>IF('Principle 1'!R80="","",'Principle 1'!R80)</f>
        <v/>
      </c>
      <c r="S80">
        <f>IF(M80="N",MAX($S$8:S79)+1,0)</f>
        <v>0</v>
      </c>
    </row>
    <row r="81" spans="1:19" ht="27.6">
      <c r="A81" s="305" t="s">
        <v>497</v>
      </c>
      <c r="B81" s="305" t="s">
        <v>507</v>
      </c>
      <c r="C81" s="305" t="s">
        <v>223</v>
      </c>
      <c r="D81" s="309" t="s">
        <v>214</v>
      </c>
      <c r="E81" s="309" t="s">
        <v>292</v>
      </c>
      <c r="F81" s="472"/>
      <c r="G81" s="328"/>
      <c r="H81" s="309" t="s">
        <v>292</v>
      </c>
      <c r="I81" s="310" t="s">
        <v>214</v>
      </c>
      <c r="J81" s="311" t="s">
        <v>607</v>
      </c>
      <c r="K81" s="315"/>
      <c r="L81" s="34" t="s">
        <v>505</v>
      </c>
      <c r="M81" s="369" t="str">
        <f>IF('Principle 1'!M81="","",'Principle 1'!M81)</f>
        <v/>
      </c>
      <c r="N81" s="366" t="str">
        <f>IF(ISNUMBER(FIND(N$6,'Assessment Information'!$C$59)),IF('Principle 1'!N81="","",'Principle 1'!N81),"N/A")</f>
        <v>N/A</v>
      </c>
      <c r="O81" s="366" t="str">
        <f>IF(ISNUMBER(FIND(O$6,'Assessment Information'!$C$59)),IF('Principle 1'!O81="","",'Principle 1'!O81),"N/A")</f>
        <v>N/A</v>
      </c>
      <c r="P81" s="366" t="str">
        <f>IF(ISNUMBER(FIND(P$6,'Assessment Information'!$C$59)),IF('Principle 1'!P81="","",'Principle 1'!P81),"N/A")</f>
        <v>N/A</v>
      </c>
      <c r="Q81" s="367" t="str">
        <f>IF('Principle 1'!Q81="","",'Principle 1'!Q81)</f>
        <v/>
      </c>
      <c r="R81" s="368" t="str">
        <f>IF('Principle 1'!R81="","",'Principle 1'!R81)</f>
        <v/>
      </c>
      <c r="S81">
        <f>IF(M81="N",MAX($S$8:S80)+1,0)</f>
        <v>0</v>
      </c>
    </row>
    <row r="82" spans="1:19" ht="55.2">
      <c r="A82" s="305" t="s">
        <v>497</v>
      </c>
      <c r="B82" s="305" t="s">
        <v>507</v>
      </c>
      <c r="C82" s="305" t="s">
        <v>223</v>
      </c>
      <c r="D82" s="309" t="s">
        <v>214</v>
      </c>
      <c r="E82" s="309" t="s">
        <v>293</v>
      </c>
      <c r="F82" s="472"/>
      <c r="G82" s="328"/>
      <c r="H82" s="309" t="s">
        <v>293</v>
      </c>
      <c r="I82" s="310" t="s">
        <v>214</v>
      </c>
      <c r="J82" s="311" t="s">
        <v>608</v>
      </c>
      <c r="K82" s="315"/>
      <c r="L82" s="34" t="s">
        <v>505</v>
      </c>
      <c r="M82" s="369" t="str">
        <f>IF('Principle 1'!M82="","",'Principle 1'!M82)</f>
        <v/>
      </c>
      <c r="N82" s="366" t="str">
        <f>IF(ISNUMBER(FIND(N$6,'Assessment Information'!$C$59)),IF('Principle 1'!N82="","",'Principle 1'!N82),"N/A")</f>
        <v>N/A</v>
      </c>
      <c r="O82" s="366" t="str">
        <f>IF(ISNUMBER(FIND(O$6,'Assessment Information'!$C$59)),IF('Principle 1'!O82="","",'Principle 1'!O82),"N/A")</f>
        <v>N/A</v>
      </c>
      <c r="P82" s="366" t="str">
        <f>IF(ISNUMBER(FIND(P$6,'Assessment Information'!$C$59)),IF('Principle 1'!P82="","",'Principle 1'!P82),"N/A")</f>
        <v>N/A</v>
      </c>
      <c r="Q82" s="367" t="str">
        <f>IF('Principle 1'!Q82="","",'Principle 1'!Q82)</f>
        <v/>
      </c>
      <c r="R82" s="368" t="str">
        <f>IF('Principle 1'!R82="","",'Principle 1'!R82)</f>
        <v/>
      </c>
      <c r="S82">
        <f>IF(M82="N",MAX($S$8:S81)+1,0)</f>
        <v>0</v>
      </c>
    </row>
    <row r="83" spans="1:19" ht="41.4">
      <c r="A83" s="305" t="s">
        <v>497</v>
      </c>
      <c r="B83" s="305" t="s">
        <v>507</v>
      </c>
      <c r="C83" s="305" t="s">
        <v>223</v>
      </c>
      <c r="D83" s="309" t="s">
        <v>214</v>
      </c>
      <c r="E83" s="309" t="s">
        <v>294</v>
      </c>
      <c r="F83" s="472"/>
      <c r="G83" s="328"/>
      <c r="H83" s="309" t="s">
        <v>294</v>
      </c>
      <c r="I83" s="310" t="s">
        <v>214</v>
      </c>
      <c r="J83" s="311" t="s">
        <v>609</v>
      </c>
      <c r="K83" s="315" t="s">
        <v>610</v>
      </c>
      <c r="L83" s="34" t="s">
        <v>505</v>
      </c>
      <c r="M83" s="369" t="str">
        <f>IF('Principle 1'!M83="","",'Principle 1'!M83)</f>
        <v/>
      </c>
      <c r="N83" s="366" t="str">
        <f>IF(ISNUMBER(FIND(N$6,'Assessment Information'!$C$59)),IF('Principle 1'!N83="","",'Principle 1'!N83),"N/A")</f>
        <v>N/A</v>
      </c>
      <c r="O83" s="366" t="str">
        <f>IF(ISNUMBER(FIND(O$6,'Assessment Information'!$C$59)),IF('Principle 1'!O83="","",'Principle 1'!O83),"N/A")</f>
        <v>N/A</v>
      </c>
      <c r="P83" s="366" t="str">
        <f>IF(ISNUMBER(FIND(P$6,'Assessment Information'!$C$59)),IF('Principle 1'!P83="","",'Principle 1'!P83),"N/A")</f>
        <v>N/A</v>
      </c>
      <c r="Q83" s="367" t="str">
        <f>IF('Principle 1'!Q83="","",'Principle 1'!Q83)</f>
        <v/>
      </c>
      <c r="R83" s="368" t="str">
        <f>IF('Principle 1'!R83="","",'Principle 1'!R83)</f>
        <v/>
      </c>
      <c r="S83">
        <f>IF(M83="N",MAX($S$8:S82)+1,0)</f>
        <v>0</v>
      </c>
    </row>
    <row r="84" spans="1:19" ht="55.2">
      <c r="A84" s="305" t="s">
        <v>497</v>
      </c>
      <c r="B84" s="305" t="s">
        <v>507</v>
      </c>
      <c r="C84" s="305" t="s">
        <v>223</v>
      </c>
      <c r="D84" s="309" t="s">
        <v>214</v>
      </c>
      <c r="E84" s="309" t="s">
        <v>295</v>
      </c>
      <c r="F84" s="472"/>
      <c r="G84" s="328"/>
      <c r="H84" s="309" t="s">
        <v>295</v>
      </c>
      <c r="I84" s="310" t="s">
        <v>214</v>
      </c>
      <c r="J84" s="311" t="s">
        <v>611</v>
      </c>
      <c r="K84" s="315" t="s">
        <v>612</v>
      </c>
      <c r="L84" s="34" t="s">
        <v>505</v>
      </c>
      <c r="M84" s="369" t="str">
        <f>IF('Principle 1'!M84="","",'Principle 1'!M84)</f>
        <v/>
      </c>
      <c r="N84" s="366" t="str">
        <f>IF(ISNUMBER(FIND(N$6,'Assessment Information'!$C$59)),IF('Principle 1'!N84="","",'Principle 1'!N84),"N/A")</f>
        <v>N/A</v>
      </c>
      <c r="O84" s="366" t="str">
        <f>IF(ISNUMBER(FIND(O$6,'Assessment Information'!$C$59)),IF('Principle 1'!O84="","",'Principle 1'!O84),"N/A")</f>
        <v>N/A</v>
      </c>
      <c r="P84" s="366" t="str">
        <f>IF(ISNUMBER(FIND(P$6,'Assessment Information'!$C$59)),IF('Principle 1'!P84="","",'Principle 1'!P84),"N/A")</f>
        <v>N/A</v>
      </c>
      <c r="Q84" s="367" t="str">
        <f>IF('Principle 1'!Q84="","",'Principle 1'!Q84)</f>
        <v/>
      </c>
      <c r="R84" s="368" t="str">
        <f>IF('Principle 1'!R84="","",'Principle 1'!R84)</f>
        <v/>
      </c>
      <c r="S84">
        <f>IF(M84="N",MAX($S$8:S83)+1,0)</f>
        <v>0</v>
      </c>
    </row>
    <row r="85" spans="1:19" ht="55.2">
      <c r="A85" s="305" t="s">
        <v>497</v>
      </c>
      <c r="B85" s="305" t="s">
        <v>507</v>
      </c>
      <c r="C85" s="305" t="s">
        <v>223</v>
      </c>
      <c r="D85" s="309" t="s">
        <v>225</v>
      </c>
      <c r="E85" s="309" t="s">
        <v>296</v>
      </c>
      <c r="F85" s="472"/>
      <c r="G85" s="328"/>
      <c r="H85" s="309" t="s">
        <v>296</v>
      </c>
      <c r="I85" s="312" t="s">
        <v>225</v>
      </c>
      <c r="J85" s="311" t="s">
        <v>613</v>
      </c>
      <c r="K85" s="315" t="s">
        <v>577</v>
      </c>
      <c r="L85" s="34" t="s">
        <v>505</v>
      </c>
      <c r="M85" s="369" t="str">
        <f>IF('Principle 1'!M85="","",'Principle 1'!M85)</f>
        <v/>
      </c>
      <c r="N85" s="366" t="str">
        <f>IF(ISNUMBER(FIND(N$6,'Assessment Information'!$C$59)),IF('Principle 1'!N85="","",'Principle 1'!N85),"N/A")</f>
        <v>N/A</v>
      </c>
      <c r="O85" s="366" t="str">
        <f>IF(ISNUMBER(FIND(O$6,'Assessment Information'!$C$59)),IF('Principle 1'!O85="","",'Principle 1'!O85),"N/A")</f>
        <v>N/A</v>
      </c>
      <c r="P85" s="366" t="str">
        <f>IF(ISNUMBER(FIND(P$6,'Assessment Information'!$C$59)),IF('Principle 1'!P85="","",'Principle 1'!P85),"N/A")</f>
        <v>N/A</v>
      </c>
      <c r="Q85" s="367" t="str">
        <f>IF('Principle 1'!Q85="","",'Principle 1'!Q85)</f>
        <v/>
      </c>
      <c r="R85" s="368" t="str">
        <f>IF('Principle 1'!R85="","",'Principle 1'!R85)</f>
        <v/>
      </c>
      <c r="S85">
        <f>IF(M85="N",MAX($S$8:S84)+1,0)</f>
        <v>0</v>
      </c>
    </row>
    <row r="86" spans="1:19" ht="41.4">
      <c r="A86" s="305" t="s">
        <v>497</v>
      </c>
      <c r="B86" s="305" t="s">
        <v>507</v>
      </c>
      <c r="C86" s="305" t="s">
        <v>223</v>
      </c>
      <c r="D86" s="309" t="s">
        <v>225</v>
      </c>
      <c r="E86" s="309" t="s">
        <v>297</v>
      </c>
      <c r="F86" s="472"/>
      <c r="G86" s="328"/>
      <c r="H86" s="469" t="s">
        <v>297</v>
      </c>
      <c r="I86" s="477" t="s">
        <v>225</v>
      </c>
      <c r="J86" s="311" t="s">
        <v>614</v>
      </c>
      <c r="K86" s="315" t="s">
        <v>615</v>
      </c>
      <c r="L86" s="34" t="s">
        <v>505</v>
      </c>
      <c r="M86" s="369" t="str">
        <f>IF('Principle 1'!M86="","",'Principle 1'!M86)</f>
        <v/>
      </c>
      <c r="N86" s="366" t="str">
        <f>IF(ISNUMBER(FIND(N$6,'Assessment Information'!$C$59)),IF('Principle 1'!N86="","",'Principle 1'!N86),"N/A")</f>
        <v>N/A</v>
      </c>
      <c r="O86" s="366" t="str">
        <f>IF(ISNUMBER(FIND(O$6,'Assessment Information'!$C$59)),IF('Principle 1'!O86="","",'Principle 1'!O86),"N/A")</f>
        <v>N/A</v>
      </c>
      <c r="P86" s="366" t="str">
        <f>IF(ISNUMBER(FIND(P$6,'Assessment Information'!$C$59)),IF('Principle 1'!P86="","",'Principle 1'!P86),"N/A")</f>
        <v>N/A</v>
      </c>
      <c r="Q86" s="367" t="str">
        <f>IF('Principle 1'!Q86="","",'Principle 1'!Q86)</f>
        <v/>
      </c>
      <c r="R86" s="368" t="str">
        <f>IF('Principle 1'!R86="","",'Principle 1'!R86)</f>
        <v/>
      </c>
      <c r="S86">
        <f>IF(M86="N",MAX($S$8:S85)+1,0)</f>
        <v>0</v>
      </c>
    </row>
    <row r="87" spans="1:19" ht="55.2">
      <c r="A87" s="305" t="s">
        <v>497</v>
      </c>
      <c r="B87" s="305" t="s">
        <v>507</v>
      </c>
      <c r="C87" s="305" t="s">
        <v>223</v>
      </c>
      <c r="D87" s="309" t="s">
        <v>225</v>
      </c>
      <c r="E87" s="309" t="s">
        <v>297</v>
      </c>
      <c r="F87" s="472"/>
      <c r="G87" s="328"/>
      <c r="H87" s="470"/>
      <c r="I87" s="478"/>
      <c r="J87" s="311" t="s">
        <v>616</v>
      </c>
      <c r="K87" s="315" t="s">
        <v>617</v>
      </c>
      <c r="L87" s="34" t="s">
        <v>505</v>
      </c>
      <c r="M87" s="369" t="str">
        <f>IF('Principle 1'!M87="","",'Principle 1'!M87)</f>
        <v/>
      </c>
      <c r="N87" s="366" t="str">
        <f>IF(ISNUMBER(FIND(N$6,'Assessment Information'!$C$59)),IF('Principle 1'!N87="","",'Principle 1'!N87),"N/A")</f>
        <v>N/A</v>
      </c>
      <c r="O87" s="366" t="str">
        <f>IF(ISNUMBER(FIND(O$6,'Assessment Information'!$C$59)),IF('Principle 1'!O87="","",'Principle 1'!O87),"N/A")</f>
        <v>N/A</v>
      </c>
      <c r="P87" s="366" t="str">
        <f>IF(ISNUMBER(FIND(P$6,'Assessment Information'!$C$59)),IF('Principle 1'!P87="","",'Principle 1'!P87),"N/A")</f>
        <v>N/A</v>
      </c>
      <c r="Q87" s="367" t="str">
        <f>IF('Principle 1'!Q87="","",'Principle 1'!Q87)</f>
        <v/>
      </c>
      <c r="R87" s="368" t="str">
        <f>IF('Principle 1'!R87="","",'Principle 1'!R87)</f>
        <v/>
      </c>
      <c r="S87">
        <f>IF(M87="N",MAX($S$8:S86)+1,0)</f>
        <v>0</v>
      </c>
    </row>
    <row r="88" spans="1:19" ht="41.4">
      <c r="A88" s="305" t="s">
        <v>497</v>
      </c>
      <c r="B88" s="305" t="s">
        <v>507</v>
      </c>
      <c r="C88" s="305" t="s">
        <v>223</v>
      </c>
      <c r="D88" s="309" t="s">
        <v>225</v>
      </c>
      <c r="E88" s="309" t="s">
        <v>298</v>
      </c>
      <c r="F88" s="472"/>
      <c r="G88" s="328"/>
      <c r="H88" s="309" t="s">
        <v>298</v>
      </c>
      <c r="I88" s="312" t="s">
        <v>225</v>
      </c>
      <c r="J88" s="311" t="s">
        <v>618</v>
      </c>
      <c r="K88" s="315"/>
      <c r="L88" s="34" t="s">
        <v>505</v>
      </c>
      <c r="M88" s="369" t="str">
        <f>IF('Principle 1'!M88="","",'Principle 1'!M88)</f>
        <v/>
      </c>
      <c r="N88" s="366" t="str">
        <f>IF(ISNUMBER(FIND(N$6,'Assessment Information'!$C$59)),IF('Principle 1'!N88="","",'Principle 1'!N88),"N/A")</f>
        <v>N/A</v>
      </c>
      <c r="O88" s="366" t="str">
        <f>IF(ISNUMBER(FIND(O$6,'Assessment Information'!$C$59)),IF('Principle 1'!O88="","",'Principle 1'!O88),"N/A")</f>
        <v>N/A</v>
      </c>
      <c r="P88" s="366" t="str">
        <f>IF(ISNUMBER(FIND(P$6,'Assessment Information'!$C$59)),IF('Principle 1'!P88="","",'Principle 1'!P88),"N/A")</f>
        <v>N/A</v>
      </c>
      <c r="Q88" s="367" t="str">
        <f>IF('Principle 1'!Q88="","",'Principle 1'!Q88)</f>
        <v/>
      </c>
      <c r="R88" s="368" t="str">
        <f>IF('Principle 1'!R88="","",'Principle 1'!R88)</f>
        <v/>
      </c>
      <c r="S88">
        <f>IF(M88="N",MAX($S$8:S87)+1,0)</f>
        <v>0</v>
      </c>
    </row>
    <row r="89" spans="1:19" ht="27.6">
      <c r="A89" s="305" t="s">
        <v>497</v>
      </c>
      <c r="B89" s="305" t="s">
        <v>507</v>
      </c>
      <c r="C89" s="305" t="s">
        <v>223</v>
      </c>
      <c r="D89" s="309" t="s">
        <v>225</v>
      </c>
      <c r="E89" s="309" t="s">
        <v>299</v>
      </c>
      <c r="F89" s="472"/>
      <c r="G89" s="328"/>
      <c r="H89" s="309" t="s">
        <v>299</v>
      </c>
      <c r="I89" s="312" t="s">
        <v>225</v>
      </c>
      <c r="J89" s="311" t="s">
        <v>619</v>
      </c>
      <c r="K89" s="315" t="s">
        <v>620</v>
      </c>
      <c r="L89" s="34" t="s">
        <v>505</v>
      </c>
      <c r="M89" s="369" t="str">
        <f>IF('Principle 1'!M89="","",'Principle 1'!M89)</f>
        <v/>
      </c>
      <c r="N89" s="366" t="str">
        <f>IF(ISNUMBER(FIND(N$6,'Assessment Information'!$C$59)),IF('Principle 1'!N89="","",'Principle 1'!N89),"N/A")</f>
        <v>N/A</v>
      </c>
      <c r="O89" s="366" t="str">
        <f>IF(ISNUMBER(FIND(O$6,'Assessment Information'!$C$59)),IF('Principle 1'!O89="","",'Principle 1'!O89),"N/A")</f>
        <v>N/A</v>
      </c>
      <c r="P89" s="366" t="str">
        <f>IF(ISNUMBER(FIND(P$6,'Assessment Information'!$C$59)),IF('Principle 1'!P89="","",'Principle 1'!P89),"N/A")</f>
        <v>N/A</v>
      </c>
      <c r="Q89" s="367" t="str">
        <f>IF('Principle 1'!Q89="","",'Principle 1'!Q89)</f>
        <v/>
      </c>
      <c r="R89" s="368" t="str">
        <f>IF('Principle 1'!R89="","",'Principle 1'!R89)</f>
        <v/>
      </c>
      <c r="S89">
        <f>IF(M89="N",MAX($S$8:S88)+1,0)</f>
        <v>0</v>
      </c>
    </row>
    <row r="90" spans="1:19" ht="41.4">
      <c r="A90" s="305" t="s">
        <v>497</v>
      </c>
      <c r="B90" s="305" t="s">
        <v>507</v>
      </c>
      <c r="C90" s="305" t="s">
        <v>223</v>
      </c>
      <c r="D90" s="309" t="s">
        <v>225</v>
      </c>
      <c r="E90" s="309" t="s">
        <v>300</v>
      </c>
      <c r="F90" s="472"/>
      <c r="G90" s="328"/>
      <c r="H90" s="309" t="s">
        <v>300</v>
      </c>
      <c r="I90" s="312" t="s">
        <v>225</v>
      </c>
      <c r="J90" s="311" t="s">
        <v>621</v>
      </c>
      <c r="K90" s="319" t="s">
        <v>622</v>
      </c>
      <c r="L90" s="34" t="s">
        <v>505</v>
      </c>
      <c r="M90" s="369" t="str">
        <f>IF('Principle 1'!M90="","",'Principle 1'!M90)</f>
        <v/>
      </c>
      <c r="N90" s="366" t="str">
        <f>IF(ISNUMBER(FIND(N$6,'Assessment Information'!$C$59)),IF('Principle 1'!N90="","",'Principle 1'!N90),"N/A")</f>
        <v>N/A</v>
      </c>
      <c r="O90" s="366" t="str">
        <f>IF(ISNUMBER(FIND(O$6,'Assessment Information'!$C$59)),IF('Principle 1'!O90="","",'Principle 1'!O90),"N/A")</f>
        <v>N/A</v>
      </c>
      <c r="P90" s="366" t="str">
        <f>IF(ISNUMBER(FIND(P$6,'Assessment Information'!$C$59)),IF('Principle 1'!P90="","",'Principle 1'!P90),"N/A")</f>
        <v>N/A</v>
      </c>
      <c r="Q90" s="367" t="str">
        <f>IF('Principle 1'!Q90="","",'Principle 1'!Q90)</f>
        <v/>
      </c>
      <c r="R90" s="368" t="str">
        <f>IF('Principle 1'!R90="","",'Principle 1'!R90)</f>
        <v/>
      </c>
      <c r="S90">
        <f>IF(M90="N",MAX($S$8:S89)+1,0)</f>
        <v>0</v>
      </c>
    </row>
    <row r="91" spans="1:19" ht="13.8">
      <c r="A91" s="323"/>
      <c r="B91" s="324"/>
      <c r="C91" s="324"/>
      <c r="D91" s="309"/>
      <c r="E91" s="325"/>
      <c r="F91" s="472"/>
      <c r="G91" s="314"/>
      <c r="H91" s="325"/>
      <c r="I91" s="324"/>
      <c r="J91" s="326"/>
      <c r="K91" s="316"/>
      <c r="L91" s="34"/>
      <c r="S91">
        <f>IF(M91="N",MAX($S$8:S90)+1,0)</f>
        <v>0</v>
      </c>
    </row>
    <row r="92" spans="1:19" ht="26.4">
      <c r="A92" s="304"/>
      <c r="B92" s="304"/>
      <c r="C92" s="304"/>
      <c r="D92" s="309"/>
      <c r="E92" s="304"/>
      <c r="F92" s="472"/>
      <c r="G92" s="363" t="str">
        <f>C93</f>
        <v>1.1.7: Earnings and benefits</v>
      </c>
      <c r="H92" s="363"/>
      <c r="I92" s="363"/>
      <c r="J92" s="364"/>
      <c r="K92" s="321"/>
      <c r="L92" s="34" t="s">
        <v>505</v>
      </c>
      <c r="M92" s="466" t="s">
        <v>506</v>
      </c>
      <c r="N92" s="466"/>
      <c r="O92" s="466"/>
      <c r="P92" s="466"/>
      <c r="Q92" s="466"/>
      <c r="R92" s="308" t="str">
        <f>IF('Principle 1'!R92="","",'Principle 1'!R92)</f>
        <v/>
      </c>
      <c r="S92">
        <f>IF(M92="N",MAX($S$8:S91)+1,0)</f>
        <v>0</v>
      </c>
    </row>
    <row r="93" spans="1:19" ht="55.2">
      <c r="A93" s="305" t="s">
        <v>497</v>
      </c>
      <c r="B93" s="305" t="s">
        <v>507</v>
      </c>
      <c r="C93" s="305" t="s">
        <v>226</v>
      </c>
      <c r="D93" s="309" t="s">
        <v>214</v>
      </c>
      <c r="E93" s="309" t="s">
        <v>301</v>
      </c>
      <c r="F93" s="472"/>
      <c r="G93" s="328"/>
      <c r="H93" s="309" t="s">
        <v>301</v>
      </c>
      <c r="I93" s="310" t="s">
        <v>214</v>
      </c>
      <c r="J93" s="311" t="s">
        <v>521</v>
      </c>
      <c r="K93" s="315"/>
      <c r="L93" s="34" t="s">
        <v>505</v>
      </c>
      <c r="M93" s="369" t="str">
        <f>IF('Principle 1'!M93="","",'Principle 1'!M93)</f>
        <v/>
      </c>
      <c r="N93" s="366" t="str">
        <f>IF(ISNUMBER(FIND(N$6,'Assessment Information'!$C$59)),IF('Principle 1'!N93="","",'Principle 1'!N93),"N/A")</f>
        <v>N/A</v>
      </c>
      <c r="O93" s="366" t="str">
        <f>IF(ISNUMBER(FIND(O$6,'Assessment Information'!$C$59)),IF('Principle 1'!O93="","",'Principle 1'!O93),"N/A")</f>
        <v>N/A</v>
      </c>
      <c r="P93" s="366" t="str">
        <f>IF(ISNUMBER(FIND(P$6,'Assessment Information'!$C$59)),IF('Principle 1'!P93="","",'Principle 1'!P93),"N/A")</f>
        <v>N/A</v>
      </c>
      <c r="Q93" s="367" t="str">
        <f>IF('Principle 1'!Q93="","",'Principle 1'!Q93)</f>
        <v/>
      </c>
      <c r="R93" s="368" t="str">
        <f>IF('Principle 1'!R93="","",'Principle 1'!R93)</f>
        <v/>
      </c>
      <c r="S93">
        <f>IF(M93="N",MAX($S$8:S92)+1,0)</f>
        <v>0</v>
      </c>
    </row>
    <row r="94" spans="1:19" ht="27.6">
      <c r="A94" s="305" t="s">
        <v>497</v>
      </c>
      <c r="B94" s="305" t="s">
        <v>507</v>
      </c>
      <c r="C94" s="305" t="s">
        <v>226</v>
      </c>
      <c r="D94" s="309" t="s">
        <v>214</v>
      </c>
      <c r="E94" s="309" t="s">
        <v>302</v>
      </c>
      <c r="F94" s="472"/>
      <c r="G94" s="328"/>
      <c r="H94" s="309" t="s">
        <v>302</v>
      </c>
      <c r="I94" s="310" t="s">
        <v>214</v>
      </c>
      <c r="J94" s="311" t="s">
        <v>623</v>
      </c>
      <c r="K94" s="315" t="s">
        <v>624</v>
      </c>
      <c r="L94" s="34" t="s">
        <v>505</v>
      </c>
      <c r="M94" s="369" t="str">
        <f>IF('Principle 1'!M94="","",'Principle 1'!M94)</f>
        <v/>
      </c>
      <c r="N94" s="366" t="str">
        <f>IF(ISNUMBER(FIND(N$6,'Assessment Information'!$C$59)),IF('Principle 1'!N94="","",'Principle 1'!N94),"N/A")</f>
        <v>N/A</v>
      </c>
      <c r="O94" s="366" t="str">
        <f>IF(ISNUMBER(FIND(O$6,'Assessment Information'!$C$59)),IF('Principle 1'!O94="","",'Principle 1'!O94),"N/A")</f>
        <v>N/A</v>
      </c>
      <c r="P94" s="366" t="str">
        <f>IF(ISNUMBER(FIND(P$6,'Assessment Information'!$C$59)),IF('Principle 1'!P94="","",'Principle 1'!P94),"N/A")</f>
        <v>N/A</v>
      </c>
      <c r="Q94" s="367" t="str">
        <f>IF('Principle 1'!Q94="","",'Principle 1'!Q94)</f>
        <v/>
      </c>
      <c r="R94" s="368" t="str">
        <f>IF('Principle 1'!R94="","",'Principle 1'!R94)</f>
        <v/>
      </c>
      <c r="S94">
        <f>IF(M94="N",MAX($S$8:S93)+1,0)</f>
        <v>0</v>
      </c>
    </row>
    <row r="95" spans="1:19" ht="41.4">
      <c r="A95" s="305" t="s">
        <v>497</v>
      </c>
      <c r="B95" s="305" t="s">
        <v>507</v>
      </c>
      <c r="C95" s="305" t="s">
        <v>226</v>
      </c>
      <c r="D95" s="309" t="s">
        <v>214</v>
      </c>
      <c r="E95" s="309" t="s">
        <v>303</v>
      </c>
      <c r="F95" s="472"/>
      <c r="G95" s="328"/>
      <c r="H95" s="309" t="s">
        <v>303</v>
      </c>
      <c r="I95" s="310" t="s">
        <v>214</v>
      </c>
      <c r="J95" s="311" t="s">
        <v>625</v>
      </c>
      <c r="K95" s="317" t="s">
        <v>626</v>
      </c>
      <c r="L95" s="34" t="s">
        <v>505</v>
      </c>
      <c r="M95" s="369" t="str">
        <f>IF('Principle 1'!M95="","",'Principle 1'!M95)</f>
        <v/>
      </c>
      <c r="N95" s="366" t="str">
        <f>IF(ISNUMBER(FIND(N$6,'Assessment Information'!$C$59)),IF('Principle 1'!N95="","",'Principle 1'!N95),"N/A")</f>
        <v>N/A</v>
      </c>
      <c r="O95" s="366" t="str">
        <f>IF(ISNUMBER(FIND(O$6,'Assessment Information'!$C$59)),IF('Principle 1'!O95="","",'Principle 1'!O95),"N/A")</f>
        <v>N/A</v>
      </c>
      <c r="P95" s="366" t="str">
        <f>IF(ISNUMBER(FIND(P$6,'Assessment Information'!$C$59)),IF('Principle 1'!P95="","",'Principle 1'!P95),"N/A")</f>
        <v>N/A</v>
      </c>
      <c r="Q95" s="367" t="str">
        <f>IF('Principle 1'!Q95="","",'Principle 1'!Q95)</f>
        <v/>
      </c>
      <c r="R95" s="368" t="str">
        <f>IF('Principle 1'!R95="","",'Principle 1'!R95)</f>
        <v/>
      </c>
      <c r="S95">
        <f>IF(M95="N",MAX($S$8:S94)+1,0)</f>
        <v>0</v>
      </c>
    </row>
    <row r="96" spans="1:19" ht="41.4">
      <c r="A96" s="305" t="s">
        <v>497</v>
      </c>
      <c r="B96" s="305" t="s">
        <v>507</v>
      </c>
      <c r="C96" s="305" t="s">
        <v>226</v>
      </c>
      <c r="D96" s="309" t="s">
        <v>214</v>
      </c>
      <c r="E96" s="309" t="s">
        <v>304</v>
      </c>
      <c r="F96" s="472"/>
      <c r="G96" s="328"/>
      <c r="H96" s="309" t="s">
        <v>304</v>
      </c>
      <c r="I96" s="310" t="s">
        <v>214</v>
      </c>
      <c r="J96" s="311" t="s">
        <v>627</v>
      </c>
      <c r="K96" s="319" t="s">
        <v>628</v>
      </c>
      <c r="L96" s="34" t="s">
        <v>505</v>
      </c>
      <c r="M96" s="369" t="str">
        <f>IF('Principle 1'!M96="","",'Principle 1'!M96)</f>
        <v/>
      </c>
      <c r="N96" s="366" t="str">
        <f>IF(ISNUMBER(FIND(N$6,'Assessment Information'!$C$59)),IF('Principle 1'!N96="","",'Principle 1'!N96),"N/A")</f>
        <v>N/A</v>
      </c>
      <c r="O96" s="366" t="str">
        <f>IF(ISNUMBER(FIND(O$6,'Assessment Information'!$C$59)),IF('Principle 1'!O96="","",'Principle 1'!O96),"N/A")</f>
        <v>N/A</v>
      </c>
      <c r="P96" s="366" t="str">
        <f>IF(ISNUMBER(FIND(P$6,'Assessment Information'!$C$59)),IF('Principle 1'!P96="","",'Principle 1'!P96),"N/A")</f>
        <v>N/A</v>
      </c>
      <c r="Q96" s="367" t="str">
        <f>IF('Principle 1'!Q96="","",'Principle 1'!Q96)</f>
        <v/>
      </c>
      <c r="R96" s="368" t="str">
        <f>IF('Principle 1'!R96="","",'Principle 1'!R96)</f>
        <v/>
      </c>
      <c r="S96">
        <f>IF(M96="N",MAX($S$8:S95)+1,0)</f>
        <v>0</v>
      </c>
    </row>
    <row r="97" spans="1:19" ht="41.4">
      <c r="A97" s="305" t="s">
        <v>497</v>
      </c>
      <c r="B97" s="305" t="s">
        <v>507</v>
      </c>
      <c r="C97" s="305" t="s">
        <v>226</v>
      </c>
      <c r="D97" s="309" t="s">
        <v>214</v>
      </c>
      <c r="E97" s="309" t="s">
        <v>305</v>
      </c>
      <c r="F97" s="472"/>
      <c r="G97" s="328"/>
      <c r="H97" s="469" t="s">
        <v>305</v>
      </c>
      <c r="I97" s="467" t="s">
        <v>214</v>
      </c>
      <c r="J97" s="311" t="s">
        <v>629</v>
      </c>
      <c r="K97" s="315" t="s">
        <v>630</v>
      </c>
      <c r="L97" s="34" t="s">
        <v>505</v>
      </c>
      <c r="M97" s="369" t="str">
        <f>IF('Principle 1'!M97="","",'Principle 1'!M97)</f>
        <v/>
      </c>
      <c r="N97" s="366" t="str">
        <f>IF(ISNUMBER(FIND(N$6,'Assessment Information'!$C$59)),IF('Principle 1'!N97="","",'Principle 1'!N97),"N/A")</f>
        <v>N/A</v>
      </c>
      <c r="O97" s="366" t="str">
        <f>IF(ISNUMBER(FIND(O$6,'Assessment Information'!$C$59)),IF('Principle 1'!O97="","",'Principle 1'!O97),"N/A")</f>
        <v>N/A</v>
      </c>
      <c r="P97" s="366" t="str">
        <f>IF(ISNUMBER(FIND(P$6,'Assessment Information'!$C$59)),IF('Principle 1'!P97="","",'Principle 1'!P97),"N/A")</f>
        <v>N/A</v>
      </c>
      <c r="Q97" s="367" t="str">
        <f>IF('Principle 1'!Q97="","",'Principle 1'!Q97)</f>
        <v/>
      </c>
      <c r="R97" s="368" t="str">
        <f>IF('Principle 1'!R97="","",'Principle 1'!R97)</f>
        <v/>
      </c>
      <c r="S97">
        <f>IF(M97="N",MAX($S$8:S96)+1,0)</f>
        <v>0</v>
      </c>
    </row>
    <row r="98" spans="1:19" ht="96.6">
      <c r="A98" s="305" t="s">
        <v>497</v>
      </c>
      <c r="B98" s="305" t="s">
        <v>507</v>
      </c>
      <c r="C98" s="305" t="s">
        <v>226</v>
      </c>
      <c r="D98" s="309" t="s">
        <v>214</v>
      </c>
      <c r="E98" s="309" t="s">
        <v>305</v>
      </c>
      <c r="F98" s="472"/>
      <c r="G98" s="328"/>
      <c r="H98" s="470"/>
      <c r="I98" s="468"/>
      <c r="J98" s="311" t="s">
        <v>631</v>
      </c>
      <c r="K98" s="315" t="s">
        <v>632</v>
      </c>
      <c r="L98" s="34" t="s">
        <v>505</v>
      </c>
      <c r="M98" s="369" t="str">
        <f>IF('Principle 1'!M98="","",'Principle 1'!M98)</f>
        <v/>
      </c>
      <c r="N98" s="366" t="str">
        <f>IF(ISNUMBER(FIND(N$6,'Assessment Information'!$C$59)),IF('Principle 1'!N98="","",'Principle 1'!N98),"N/A")</f>
        <v>N/A</v>
      </c>
      <c r="O98" s="366" t="str">
        <f>IF(ISNUMBER(FIND(O$6,'Assessment Information'!$C$59)),IF('Principle 1'!O98="","",'Principle 1'!O98),"N/A")</f>
        <v>N/A</v>
      </c>
      <c r="P98" s="366" t="str">
        <f>IF(ISNUMBER(FIND(P$6,'Assessment Information'!$C$59)),IF('Principle 1'!P98="","",'Principle 1'!P98),"N/A")</f>
        <v>N/A</v>
      </c>
      <c r="Q98" s="367" t="str">
        <f>IF('Principle 1'!Q98="","",'Principle 1'!Q98)</f>
        <v/>
      </c>
      <c r="R98" s="368" t="str">
        <f>IF('Principle 1'!R98="","",'Principle 1'!R98)</f>
        <v/>
      </c>
      <c r="S98">
        <f>IF(M98="N",MAX($S$8:S97)+1,0)</f>
        <v>0</v>
      </c>
    </row>
    <row r="99" spans="1:19" ht="41.4">
      <c r="A99" s="305" t="s">
        <v>497</v>
      </c>
      <c r="B99" s="305" t="s">
        <v>507</v>
      </c>
      <c r="C99" s="305" t="s">
        <v>226</v>
      </c>
      <c r="D99" s="309" t="s">
        <v>214</v>
      </c>
      <c r="E99" s="309" t="s">
        <v>306</v>
      </c>
      <c r="F99" s="472"/>
      <c r="G99" s="328"/>
      <c r="H99" s="309" t="s">
        <v>306</v>
      </c>
      <c r="I99" s="310" t="s">
        <v>214</v>
      </c>
      <c r="J99" s="311" t="s">
        <v>633</v>
      </c>
      <c r="K99" s="315" t="s">
        <v>634</v>
      </c>
      <c r="L99" s="34" t="s">
        <v>505</v>
      </c>
      <c r="M99" s="369" t="str">
        <f>IF('Principle 1'!M99="","",'Principle 1'!M99)</f>
        <v/>
      </c>
      <c r="N99" s="366" t="str">
        <f>IF(ISNUMBER(FIND(N$6,'Assessment Information'!$C$59)),IF('Principle 1'!N99="","",'Principle 1'!N99),"N/A")</f>
        <v>N/A</v>
      </c>
      <c r="O99" s="366" t="str">
        <f>IF(ISNUMBER(FIND(O$6,'Assessment Information'!$C$59)),IF('Principle 1'!O99="","",'Principle 1'!O99),"N/A")</f>
        <v>N/A</v>
      </c>
      <c r="P99" s="366" t="str">
        <f>IF(ISNUMBER(FIND(P$6,'Assessment Information'!$C$59)),IF('Principle 1'!P99="","",'Principle 1'!P99),"N/A")</f>
        <v>N/A</v>
      </c>
      <c r="Q99" s="367" t="str">
        <f>IF('Principle 1'!Q99="","",'Principle 1'!Q99)</f>
        <v/>
      </c>
      <c r="R99" s="368" t="str">
        <f>IF('Principle 1'!R99="","",'Principle 1'!R99)</f>
        <v/>
      </c>
      <c r="S99">
        <f>IF(M99="N",MAX($S$8:S98)+1,0)</f>
        <v>0</v>
      </c>
    </row>
    <row r="100" spans="1:19" ht="55.2">
      <c r="A100" s="305" t="s">
        <v>497</v>
      </c>
      <c r="B100" s="305" t="s">
        <v>507</v>
      </c>
      <c r="C100" s="305" t="s">
        <v>226</v>
      </c>
      <c r="D100" s="309" t="s">
        <v>214</v>
      </c>
      <c r="E100" s="309" t="s">
        <v>307</v>
      </c>
      <c r="F100" s="472"/>
      <c r="G100" s="328"/>
      <c r="H100" s="309" t="s">
        <v>307</v>
      </c>
      <c r="I100" s="310" t="s">
        <v>214</v>
      </c>
      <c r="J100" s="311" t="s">
        <v>635</v>
      </c>
      <c r="K100" s="315" t="s">
        <v>636</v>
      </c>
      <c r="L100" s="34" t="s">
        <v>505</v>
      </c>
      <c r="M100" s="369" t="str">
        <f>IF('Principle 1'!M100="","",'Principle 1'!M100)</f>
        <v/>
      </c>
      <c r="N100" s="366" t="str">
        <f>IF(ISNUMBER(FIND(N$6,'Assessment Information'!$C$59)),IF('Principle 1'!N100="","",'Principle 1'!N100),"N/A")</f>
        <v>N/A</v>
      </c>
      <c r="O100" s="366" t="str">
        <f>IF(ISNUMBER(FIND(O$6,'Assessment Information'!$C$59)),IF('Principle 1'!O100="","",'Principle 1'!O100),"N/A")</f>
        <v>N/A</v>
      </c>
      <c r="P100" s="366" t="str">
        <f>IF(ISNUMBER(FIND(P$6,'Assessment Information'!$C$59)),IF('Principle 1'!P100="","",'Principle 1'!P100),"N/A")</f>
        <v>N/A</v>
      </c>
      <c r="Q100" s="367" t="str">
        <f>IF('Principle 1'!Q100="","",'Principle 1'!Q100)</f>
        <v/>
      </c>
      <c r="R100" s="368" t="str">
        <f>IF('Principle 1'!R100="","",'Principle 1'!R100)</f>
        <v/>
      </c>
      <c r="S100">
        <f>IF(M100="N",MAX($S$8:S99)+1,0)</f>
        <v>0</v>
      </c>
    </row>
    <row r="101" spans="1:19" ht="27.6">
      <c r="A101" s="305" t="s">
        <v>497</v>
      </c>
      <c r="B101" s="305" t="s">
        <v>507</v>
      </c>
      <c r="C101" s="305" t="s">
        <v>226</v>
      </c>
      <c r="D101" s="309" t="s">
        <v>214</v>
      </c>
      <c r="E101" s="309" t="s">
        <v>308</v>
      </c>
      <c r="F101" s="472"/>
      <c r="G101" s="328"/>
      <c r="H101" s="309" t="s">
        <v>308</v>
      </c>
      <c r="I101" s="310" t="s">
        <v>214</v>
      </c>
      <c r="J101" s="311" t="s">
        <v>637</v>
      </c>
      <c r="K101" s="315" t="s">
        <v>638</v>
      </c>
      <c r="L101" s="34" t="s">
        <v>505</v>
      </c>
      <c r="M101" s="369" t="str">
        <f>IF('Principle 1'!M101="","",'Principle 1'!M101)</f>
        <v/>
      </c>
      <c r="N101" s="366" t="str">
        <f>IF(ISNUMBER(FIND(N$6,'Assessment Information'!$C$59)),IF('Principle 1'!N101="","",'Principle 1'!N101),"N/A")</f>
        <v>N/A</v>
      </c>
      <c r="O101" s="366" t="str">
        <f>IF(ISNUMBER(FIND(O$6,'Assessment Information'!$C$59)),IF('Principle 1'!O101="","",'Principle 1'!O101),"N/A")</f>
        <v>N/A</v>
      </c>
      <c r="P101" s="366" t="str">
        <f>IF(ISNUMBER(FIND(P$6,'Assessment Information'!$C$59)),IF('Principle 1'!P101="","",'Principle 1'!P101),"N/A")</f>
        <v>N/A</v>
      </c>
      <c r="Q101" s="367" t="str">
        <f>IF('Principle 1'!Q101="","",'Principle 1'!Q101)</f>
        <v/>
      </c>
      <c r="R101" s="368" t="str">
        <f>IF('Principle 1'!R101="","",'Principle 1'!R101)</f>
        <v/>
      </c>
      <c r="S101">
        <f>IF(M101="N",MAX($S$8:S100)+1,0)</f>
        <v>0</v>
      </c>
    </row>
    <row r="102" spans="1:19" ht="69">
      <c r="A102" s="305" t="s">
        <v>497</v>
      </c>
      <c r="B102" s="305" t="s">
        <v>507</v>
      </c>
      <c r="C102" s="305" t="s">
        <v>226</v>
      </c>
      <c r="D102" s="309" t="s">
        <v>214</v>
      </c>
      <c r="E102" s="309" t="s">
        <v>309</v>
      </c>
      <c r="F102" s="472"/>
      <c r="G102" s="328"/>
      <c r="H102" s="309" t="s">
        <v>309</v>
      </c>
      <c r="I102" s="310" t="s">
        <v>214</v>
      </c>
      <c r="J102" s="311" t="s">
        <v>639</v>
      </c>
      <c r="K102" s="315" t="s">
        <v>640</v>
      </c>
      <c r="L102" s="34" t="s">
        <v>505</v>
      </c>
      <c r="M102" s="369" t="str">
        <f>IF('Principle 1'!M102="","",'Principle 1'!M102)</f>
        <v/>
      </c>
      <c r="N102" s="366" t="str">
        <f>IF(ISNUMBER(FIND(N$6,'Assessment Information'!$C$59)),IF('Principle 1'!N102="","",'Principle 1'!N102),"N/A")</f>
        <v>N/A</v>
      </c>
      <c r="O102" s="366" t="str">
        <f>IF(ISNUMBER(FIND(O$6,'Assessment Information'!$C$59)),IF('Principle 1'!O102="","",'Principle 1'!O102),"N/A")</f>
        <v>N/A</v>
      </c>
      <c r="P102" s="366" t="str">
        <f>IF(ISNUMBER(FIND(P$6,'Assessment Information'!$C$59)),IF('Principle 1'!P102="","",'Principle 1'!P102),"N/A")</f>
        <v>N/A</v>
      </c>
      <c r="Q102" s="367" t="str">
        <f>IF('Principle 1'!Q102="","",'Principle 1'!Q102)</f>
        <v/>
      </c>
      <c r="R102" s="368" t="str">
        <f>IF('Principle 1'!R102="","",'Principle 1'!R102)</f>
        <v/>
      </c>
      <c r="S102">
        <f>IF(M102="N",MAX($S$8:S101)+1,0)</f>
        <v>0</v>
      </c>
    </row>
    <row r="103" spans="1:19" ht="27.6">
      <c r="A103" s="305" t="s">
        <v>497</v>
      </c>
      <c r="B103" s="305" t="s">
        <v>507</v>
      </c>
      <c r="C103" s="305" t="s">
        <v>226</v>
      </c>
      <c r="D103" s="309" t="s">
        <v>214</v>
      </c>
      <c r="E103" s="309" t="s">
        <v>310</v>
      </c>
      <c r="F103" s="472"/>
      <c r="G103" s="328"/>
      <c r="H103" s="469" t="s">
        <v>310</v>
      </c>
      <c r="I103" s="467" t="s">
        <v>214</v>
      </c>
      <c r="J103" s="311" t="s">
        <v>641</v>
      </c>
      <c r="K103" s="315" t="s">
        <v>642</v>
      </c>
      <c r="L103" s="34" t="s">
        <v>505</v>
      </c>
      <c r="M103" s="369" t="str">
        <f>IF('Principle 1'!M103="","",'Principle 1'!M103)</f>
        <v/>
      </c>
      <c r="N103" s="366" t="str">
        <f>IF(ISNUMBER(FIND(N$6,'Assessment Information'!$C$59)),IF('Principle 1'!N103="","",'Principle 1'!N103),"N/A")</f>
        <v>N/A</v>
      </c>
      <c r="O103" s="366" t="str">
        <f>IF(ISNUMBER(FIND(O$6,'Assessment Information'!$C$59)),IF('Principle 1'!O103="","",'Principle 1'!O103),"N/A")</f>
        <v>N/A</v>
      </c>
      <c r="P103" s="366" t="str">
        <f>IF(ISNUMBER(FIND(P$6,'Assessment Information'!$C$59)),IF('Principle 1'!P103="","",'Principle 1'!P103),"N/A")</f>
        <v>N/A</v>
      </c>
      <c r="Q103" s="367" t="str">
        <f>IF('Principle 1'!Q103="","",'Principle 1'!Q103)</f>
        <v/>
      </c>
      <c r="R103" s="368" t="str">
        <f>IF('Principle 1'!R103="","",'Principle 1'!R103)</f>
        <v/>
      </c>
      <c r="S103">
        <f>IF(M103="N",MAX($S$8:S102)+1,0)</f>
        <v>0</v>
      </c>
    </row>
    <row r="104" spans="1:19" ht="27.6">
      <c r="A104" s="305" t="s">
        <v>497</v>
      </c>
      <c r="B104" s="305" t="s">
        <v>507</v>
      </c>
      <c r="C104" s="305" t="s">
        <v>226</v>
      </c>
      <c r="D104" s="309" t="s">
        <v>214</v>
      </c>
      <c r="E104" s="309" t="s">
        <v>310</v>
      </c>
      <c r="F104" s="472"/>
      <c r="G104" s="328"/>
      <c r="H104" s="470"/>
      <c r="I104" s="468"/>
      <c r="J104" s="311" t="s">
        <v>643</v>
      </c>
      <c r="K104" s="316" t="s">
        <v>644</v>
      </c>
      <c r="L104" s="34" t="s">
        <v>505</v>
      </c>
      <c r="M104" s="369" t="str">
        <f>IF('Principle 1'!M104="","",'Principle 1'!M104)</f>
        <v/>
      </c>
      <c r="N104" s="366" t="str">
        <f>IF(ISNUMBER(FIND(N$6,'Assessment Information'!$C$59)),IF('Principle 1'!N104="","",'Principle 1'!N104),"N/A")</f>
        <v>N/A</v>
      </c>
      <c r="O104" s="366" t="str">
        <f>IF(ISNUMBER(FIND(O$6,'Assessment Information'!$C$59)),IF('Principle 1'!O104="","",'Principle 1'!O104),"N/A")</f>
        <v>N/A</v>
      </c>
      <c r="P104" s="366" t="str">
        <f>IF(ISNUMBER(FIND(P$6,'Assessment Information'!$C$59)),IF('Principle 1'!P104="","",'Principle 1'!P104),"N/A")</f>
        <v>N/A</v>
      </c>
      <c r="Q104" s="367" t="str">
        <f>IF('Principle 1'!Q104="","",'Principle 1'!Q104)</f>
        <v/>
      </c>
      <c r="R104" s="368" t="str">
        <f>IF('Principle 1'!R104="","",'Principle 1'!R104)</f>
        <v/>
      </c>
      <c r="S104">
        <f>IF(M104="N",MAX($S$8:S103)+1,0)</f>
        <v>0</v>
      </c>
    </row>
    <row r="105" spans="1:19" ht="27.6">
      <c r="A105" s="305" t="s">
        <v>497</v>
      </c>
      <c r="B105" s="305" t="s">
        <v>507</v>
      </c>
      <c r="C105" s="305" t="s">
        <v>226</v>
      </c>
      <c r="D105" s="309" t="s">
        <v>225</v>
      </c>
      <c r="E105" s="309" t="s">
        <v>311</v>
      </c>
      <c r="F105" s="472"/>
      <c r="G105" s="328"/>
      <c r="H105" s="309" t="s">
        <v>311</v>
      </c>
      <c r="I105" s="312" t="s">
        <v>225</v>
      </c>
      <c r="J105" s="311" t="s">
        <v>645</v>
      </c>
      <c r="K105" s="317" t="s">
        <v>646</v>
      </c>
      <c r="L105" s="34" t="s">
        <v>505</v>
      </c>
      <c r="M105" s="369" t="str">
        <f>IF('Principle 1'!M105="","",'Principle 1'!M105)</f>
        <v/>
      </c>
      <c r="N105" s="366" t="str">
        <f>IF(ISNUMBER(FIND(N$6,'Assessment Information'!$C$59)),IF('Principle 1'!N105="","",'Principle 1'!N105),"N/A")</f>
        <v>N/A</v>
      </c>
      <c r="O105" s="366" t="str">
        <f>IF(ISNUMBER(FIND(O$6,'Assessment Information'!$C$59)),IF('Principle 1'!O105="","",'Principle 1'!O105),"N/A")</f>
        <v>N/A</v>
      </c>
      <c r="P105" s="366" t="str">
        <f>IF(ISNUMBER(FIND(P$6,'Assessment Information'!$C$59)),IF('Principle 1'!P105="","",'Principle 1'!P105),"N/A")</f>
        <v>N/A</v>
      </c>
      <c r="Q105" s="367" t="str">
        <f>IF('Principle 1'!Q105="","",'Principle 1'!Q105)</f>
        <v/>
      </c>
      <c r="R105" s="368" t="str">
        <f>IF('Principle 1'!R105="","",'Principle 1'!R105)</f>
        <v/>
      </c>
      <c r="S105">
        <f>IF(M105="N",MAX($S$8:S104)+1,0)</f>
        <v>0</v>
      </c>
    </row>
    <row r="106" spans="1:19" ht="41.4">
      <c r="A106" s="305" t="s">
        <v>497</v>
      </c>
      <c r="B106" s="305" t="s">
        <v>507</v>
      </c>
      <c r="C106" s="305" t="s">
        <v>226</v>
      </c>
      <c r="D106" s="309" t="s">
        <v>225</v>
      </c>
      <c r="E106" s="309" t="s">
        <v>312</v>
      </c>
      <c r="F106" s="472"/>
      <c r="G106" s="328"/>
      <c r="H106" s="309" t="s">
        <v>312</v>
      </c>
      <c r="I106" s="312" t="s">
        <v>225</v>
      </c>
      <c r="J106" s="311" t="s">
        <v>647</v>
      </c>
      <c r="K106" s="316" t="s">
        <v>648</v>
      </c>
      <c r="L106" s="34" t="s">
        <v>505</v>
      </c>
      <c r="M106" s="369" t="str">
        <f>IF('Principle 1'!M106="","",'Principle 1'!M106)</f>
        <v/>
      </c>
      <c r="N106" s="366" t="str">
        <f>IF(ISNUMBER(FIND(N$6,'Assessment Information'!$C$59)),IF('Principle 1'!N106="","",'Principle 1'!N106),"N/A")</f>
        <v>N/A</v>
      </c>
      <c r="O106" s="366" t="str">
        <f>IF(ISNUMBER(FIND(O$6,'Assessment Information'!$C$59)),IF('Principle 1'!O106="","",'Principle 1'!O106),"N/A")</f>
        <v>N/A</v>
      </c>
      <c r="P106" s="366" t="str">
        <f>IF(ISNUMBER(FIND(P$6,'Assessment Information'!$C$59)),IF('Principle 1'!P106="","",'Principle 1'!P106),"N/A")</f>
        <v>N/A</v>
      </c>
      <c r="Q106" s="367" t="str">
        <f>IF('Principle 1'!Q106="","",'Principle 1'!Q106)</f>
        <v/>
      </c>
      <c r="R106" s="368" t="str">
        <f>IF('Principle 1'!R106="","",'Principle 1'!R106)</f>
        <v/>
      </c>
      <c r="S106">
        <f>IF(M106="N",MAX($S$8:S105)+1,0)</f>
        <v>0</v>
      </c>
    </row>
    <row r="107" spans="1:19" ht="27.6">
      <c r="A107" s="305" t="s">
        <v>497</v>
      </c>
      <c r="B107" s="305" t="s">
        <v>507</v>
      </c>
      <c r="C107" s="305" t="s">
        <v>226</v>
      </c>
      <c r="D107" s="309" t="s">
        <v>225</v>
      </c>
      <c r="E107" s="309" t="s">
        <v>313</v>
      </c>
      <c r="F107" s="472"/>
      <c r="G107" s="328"/>
      <c r="H107" s="309" t="s">
        <v>313</v>
      </c>
      <c r="I107" s="312" t="s">
        <v>225</v>
      </c>
      <c r="J107" s="311" t="s">
        <v>649</v>
      </c>
      <c r="K107" s="315"/>
      <c r="L107" s="34" t="s">
        <v>505</v>
      </c>
      <c r="M107" s="369" t="str">
        <f>IF('Principle 1'!M107="","",'Principle 1'!M107)</f>
        <v/>
      </c>
      <c r="N107" s="366" t="str">
        <f>IF(ISNUMBER(FIND(N$6,'Assessment Information'!$C$59)),IF('Principle 1'!N107="","",'Principle 1'!N107),"N/A")</f>
        <v>N/A</v>
      </c>
      <c r="O107" s="366" t="str">
        <f>IF(ISNUMBER(FIND(O$6,'Assessment Information'!$C$59)),IF('Principle 1'!O107="","",'Principle 1'!O107),"N/A")</f>
        <v>N/A</v>
      </c>
      <c r="P107" s="366" t="str">
        <f>IF(ISNUMBER(FIND(P$6,'Assessment Information'!$C$59)),IF('Principle 1'!P107="","",'Principle 1'!P107),"N/A")</f>
        <v>N/A</v>
      </c>
      <c r="Q107" s="367" t="str">
        <f>IF('Principle 1'!Q107="","",'Principle 1'!Q107)</f>
        <v/>
      </c>
      <c r="R107" s="368" t="str">
        <f>IF('Principle 1'!R107="","",'Principle 1'!R107)</f>
        <v/>
      </c>
      <c r="S107">
        <f>IF(M107="N",MAX($S$8:S106)+1,0)</f>
        <v>0</v>
      </c>
    </row>
    <row r="108" spans="1:19" ht="69">
      <c r="A108" s="305" t="s">
        <v>497</v>
      </c>
      <c r="B108" s="305" t="s">
        <v>507</v>
      </c>
      <c r="C108" s="305" t="s">
        <v>226</v>
      </c>
      <c r="D108" s="309" t="s">
        <v>225</v>
      </c>
      <c r="E108" s="309" t="s">
        <v>314</v>
      </c>
      <c r="F108" s="472"/>
      <c r="G108" s="328"/>
      <c r="H108" s="309" t="s">
        <v>314</v>
      </c>
      <c r="I108" s="312" t="s">
        <v>225</v>
      </c>
      <c r="J108" s="311" t="s">
        <v>650</v>
      </c>
      <c r="K108" s="315"/>
      <c r="L108" s="34" t="s">
        <v>505</v>
      </c>
      <c r="M108" s="369" t="str">
        <f>IF('Principle 1'!M108="","",'Principle 1'!M108)</f>
        <v/>
      </c>
      <c r="N108" s="366" t="str">
        <f>IF(ISNUMBER(FIND(N$6,'Assessment Information'!$C$59)),IF('Principle 1'!N108="","",'Principle 1'!N108),"N/A")</f>
        <v>N/A</v>
      </c>
      <c r="O108" s="366" t="str">
        <f>IF(ISNUMBER(FIND(O$6,'Assessment Information'!$C$59)),IF('Principle 1'!O108="","",'Principle 1'!O108),"N/A")</f>
        <v>N/A</v>
      </c>
      <c r="P108" s="366" t="str">
        <f>IF(ISNUMBER(FIND(P$6,'Assessment Information'!$C$59)),IF('Principle 1'!P108="","",'Principle 1'!P108),"N/A")</f>
        <v>N/A</v>
      </c>
      <c r="Q108" s="367" t="str">
        <f>IF('Principle 1'!Q108="","",'Principle 1'!Q108)</f>
        <v/>
      </c>
      <c r="R108" s="368" t="str">
        <f>IF('Principle 1'!R108="","",'Principle 1'!R108)</f>
        <v/>
      </c>
      <c r="S108">
        <f>IF(M108="N",MAX($S$8:S107)+1,0)</f>
        <v>0</v>
      </c>
    </row>
    <row r="109" spans="1:19" ht="27.6">
      <c r="A109" s="305" t="s">
        <v>497</v>
      </c>
      <c r="B109" s="305" t="s">
        <v>507</v>
      </c>
      <c r="C109" s="305" t="s">
        <v>226</v>
      </c>
      <c r="D109" s="309" t="s">
        <v>225</v>
      </c>
      <c r="E109" s="309" t="s">
        <v>315</v>
      </c>
      <c r="F109" s="472"/>
      <c r="G109" s="328"/>
      <c r="H109" s="469" t="s">
        <v>315</v>
      </c>
      <c r="I109" s="477" t="s">
        <v>225</v>
      </c>
      <c r="J109" s="311" t="s">
        <v>651</v>
      </c>
      <c r="K109" s="315" t="s">
        <v>652</v>
      </c>
      <c r="L109" s="34" t="s">
        <v>505</v>
      </c>
      <c r="M109" s="369" t="str">
        <f>IF('Principle 1'!M109="","",'Principle 1'!M109)</f>
        <v/>
      </c>
      <c r="N109" s="366" t="str">
        <f>IF(ISNUMBER(FIND(N$6,'Assessment Information'!$C$59)),IF('Principle 1'!N109="","",'Principle 1'!N109),"N/A")</f>
        <v>N/A</v>
      </c>
      <c r="O109" s="366" t="str">
        <f>IF(ISNUMBER(FIND(O$6,'Assessment Information'!$C$59)),IF('Principle 1'!O109="","",'Principle 1'!O109),"N/A")</f>
        <v>N/A</v>
      </c>
      <c r="P109" s="366" t="str">
        <f>IF(ISNUMBER(FIND(P$6,'Assessment Information'!$C$59)),IF('Principle 1'!P109="","",'Principle 1'!P109),"N/A")</f>
        <v>N/A</v>
      </c>
      <c r="Q109" s="367" t="str">
        <f>IF('Principle 1'!Q109="","",'Principle 1'!Q109)</f>
        <v/>
      </c>
      <c r="R109" s="368" t="str">
        <f>IF('Principle 1'!R109="","",'Principle 1'!R109)</f>
        <v/>
      </c>
      <c r="S109">
        <f>IF(M109="N",MAX($S$8:S108)+1,0)</f>
        <v>0</v>
      </c>
    </row>
    <row r="110" spans="1:19" ht="27.6">
      <c r="A110" s="305" t="s">
        <v>497</v>
      </c>
      <c r="B110" s="305" t="s">
        <v>507</v>
      </c>
      <c r="C110" s="305" t="s">
        <v>226</v>
      </c>
      <c r="D110" s="309" t="s">
        <v>225</v>
      </c>
      <c r="E110" s="309" t="s">
        <v>315</v>
      </c>
      <c r="F110" s="472"/>
      <c r="G110" s="328"/>
      <c r="H110" s="470"/>
      <c r="I110" s="478"/>
      <c r="J110" s="311" t="s">
        <v>653</v>
      </c>
      <c r="K110" s="315"/>
      <c r="L110" s="34" t="s">
        <v>505</v>
      </c>
      <c r="M110" s="369" t="str">
        <f>IF('Principle 1'!M110="","",'Principle 1'!M110)</f>
        <v/>
      </c>
      <c r="N110" s="366" t="str">
        <f>IF(ISNUMBER(FIND(N$6,'Assessment Information'!$C$59)),IF('Principle 1'!N110="","",'Principle 1'!N110),"N/A")</f>
        <v>N/A</v>
      </c>
      <c r="O110" s="366" t="str">
        <f>IF(ISNUMBER(FIND(O$6,'Assessment Information'!$C$59)),IF('Principle 1'!O110="","",'Principle 1'!O110),"N/A")</f>
        <v>N/A</v>
      </c>
      <c r="P110" s="366" t="str">
        <f>IF(ISNUMBER(FIND(P$6,'Assessment Information'!$C$59)),IF('Principle 1'!P110="","",'Principle 1'!P110),"N/A")</f>
        <v>N/A</v>
      </c>
      <c r="Q110" s="367" t="str">
        <f>IF('Principle 1'!Q110="","",'Principle 1'!Q110)</f>
        <v/>
      </c>
      <c r="R110" s="368" t="str">
        <f>IF('Principle 1'!R110="","",'Principle 1'!R110)</f>
        <v/>
      </c>
      <c r="S110">
        <f>IF(M110="N",MAX($S$8:S109)+1,0)</f>
        <v>0</v>
      </c>
    </row>
    <row r="111" spans="1:19" ht="27.6">
      <c r="A111" s="305" t="s">
        <v>497</v>
      </c>
      <c r="B111" s="305" t="s">
        <v>507</v>
      </c>
      <c r="C111" s="305" t="s">
        <v>226</v>
      </c>
      <c r="D111" s="309" t="s">
        <v>225</v>
      </c>
      <c r="E111" s="309" t="s">
        <v>316</v>
      </c>
      <c r="F111" s="472"/>
      <c r="G111" s="328"/>
      <c r="H111" s="309" t="s">
        <v>316</v>
      </c>
      <c r="I111" s="312" t="s">
        <v>225</v>
      </c>
      <c r="J111" s="311" t="s">
        <v>654</v>
      </c>
      <c r="K111" s="315" t="s">
        <v>655</v>
      </c>
      <c r="L111" s="34" t="s">
        <v>505</v>
      </c>
      <c r="M111" s="369" t="str">
        <f>IF('Principle 1'!M111="","",'Principle 1'!M111)</f>
        <v/>
      </c>
      <c r="N111" s="366" t="str">
        <f>IF(ISNUMBER(FIND(N$6,'Assessment Information'!$C$59)),IF('Principle 1'!N111="","",'Principle 1'!N111),"N/A")</f>
        <v>N/A</v>
      </c>
      <c r="O111" s="366" t="str">
        <f>IF(ISNUMBER(FIND(O$6,'Assessment Information'!$C$59)),IF('Principle 1'!O111="","",'Principle 1'!O111),"N/A")</f>
        <v>N/A</v>
      </c>
      <c r="P111" s="366" t="str">
        <f>IF(ISNUMBER(FIND(P$6,'Assessment Information'!$C$59)),IF('Principle 1'!P111="","",'Principle 1'!P111),"N/A")</f>
        <v>N/A</v>
      </c>
      <c r="Q111" s="367" t="str">
        <f>IF('Principle 1'!Q111="","",'Principle 1'!Q111)</f>
        <v/>
      </c>
      <c r="R111" s="368" t="str">
        <f>IF('Principle 1'!R111="","",'Principle 1'!R111)</f>
        <v/>
      </c>
      <c r="S111">
        <f>IF(M111="N",MAX($S$8:S110)+1,0)</f>
        <v>0</v>
      </c>
    </row>
    <row r="112" spans="1:19" ht="27.6">
      <c r="A112" s="305" t="s">
        <v>497</v>
      </c>
      <c r="B112" s="305" t="s">
        <v>507</v>
      </c>
      <c r="C112" s="305" t="s">
        <v>226</v>
      </c>
      <c r="D112" s="309" t="s">
        <v>225</v>
      </c>
      <c r="E112" s="309" t="s">
        <v>317</v>
      </c>
      <c r="F112" s="472"/>
      <c r="G112" s="328"/>
      <c r="H112" s="309" t="s">
        <v>317</v>
      </c>
      <c r="I112" s="312" t="s">
        <v>225</v>
      </c>
      <c r="J112" s="311" t="s">
        <v>656</v>
      </c>
      <c r="K112" s="315" t="s">
        <v>657</v>
      </c>
      <c r="L112" s="34" t="s">
        <v>505</v>
      </c>
      <c r="M112" s="369" t="str">
        <f>IF('Principle 1'!M112="","",'Principle 1'!M112)</f>
        <v/>
      </c>
      <c r="N112" s="366" t="str">
        <f>IF(ISNUMBER(FIND(N$6,'Assessment Information'!$C$59)),IF('Principle 1'!N112="","",'Principle 1'!N112),"N/A")</f>
        <v>N/A</v>
      </c>
      <c r="O112" s="366" t="str">
        <f>IF(ISNUMBER(FIND(O$6,'Assessment Information'!$C$59)),IF('Principle 1'!O112="","",'Principle 1'!O112),"N/A")</f>
        <v>N/A</v>
      </c>
      <c r="P112" s="366" t="str">
        <f>IF(ISNUMBER(FIND(P$6,'Assessment Information'!$C$59)),IF('Principle 1'!P112="","",'Principle 1'!P112),"N/A")</f>
        <v>N/A</v>
      </c>
      <c r="Q112" s="367" t="str">
        <f>IF('Principle 1'!Q112="","",'Principle 1'!Q112)</f>
        <v/>
      </c>
      <c r="R112" s="368" t="str">
        <f>IF('Principle 1'!R112="","",'Principle 1'!R112)</f>
        <v/>
      </c>
      <c r="S112">
        <f>IF(M112="N",MAX($S$8:S111)+1,0)</f>
        <v>0</v>
      </c>
    </row>
    <row r="113" spans="1:19" ht="13.8">
      <c r="A113" s="323"/>
      <c r="B113" s="324"/>
      <c r="C113" s="324"/>
      <c r="D113" s="309"/>
      <c r="E113" s="325"/>
      <c r="F113" s="472"/>
      <c r="G113" s="314"/>
      <c r="H113" s="325"/>
      <c r="I113" s="324"/>
      <c r="J113" s="326"/>
      <c r="K113" s="316"/>
      <c r="L113" s="34"/>
      <c r="S113">
        <f>IF(M113="N",MAX($S$8:S112)+1,0)</f>
        <v>0</v>
      </c>
    </row>
    <row r="114" spans="1:19" ht="26.4">
      <c r="A114" s="304"/>
      <c r="B114" s="304"/>
      <c r="C114" s="304"/>
      <c r="D114" s="309"/>
      <c r="E114" s="304"/>
      <c r="F114" s="472"/>
      <c r="G114" s="363" t="str">
        <f>C115</f>
        <v>1.1.8: Adequate rest</v>
      </c>
      <c r="H114" s="363"/>
      <c r="I114" s="363"/>
      <c r="J114" s="364"/>
      <c r="K114" s="321"/>
      <c r="L114" s="34" t="s">
        <v>505</v>
      </c>
      <c r="M114" s="466" t="s">
        <v>506</v>
      </c>
      <c r="N114" s="466"/>
      <c r="O114" s="466"/>
      <c r="P114" s="466"/>
      <c r="Q114" s="466"/>
      <c r="R114" s="308" t="str">
        <f>IF('Principle 1'!R114="","",'Principle 1'!R114)</f>
        <v/>
      </c>
      <c r="S114">
        <f>IF(M114="N",MAX($S$8:S113)+1,0)</f>
        <v>0</v>
      </c>
    </row>
    <row r="115" spans="1:19" ht="55.2">
      <c r="A115" s="305" t="s">
        <v>497</v>
      </c>
      <c r="B115" s="305" t="s">
        <v>507</v>
      </c>
      <c r="C115" s="305" t="s">
        <v>228</v>
      </c>
      <c r="D115" s="309" t="s">
        <v>214</v>
      </c>
      <c r="E115" s="309" t="s">
        <v>318</v>
      </c>
      <c r="F115" s="472"/>
      <c r="G115" s="328"/>
      <c r="H115" s="309" t="s">
        <v>318</v>
      </c>
      <c r="I115" s="310" t="s">
        <v>214</v>
      </c>
      <c r="J115" s="311" t="s">
        <v>521</v>
      </c>
      <c r="K115" s="315"/>
      <c r="L115" s="34" t="s">
        <v>505</v>
      </c>
      <c r="M115" s="369" t="str">
        <f>IF('Principle 1'!M115="","",'Principle 1'!M115)</f>
        <v/>
      </c>
      <c r="N115" s="366" t="str">
        <f>IF(ISNUMBER(FIND(N$6,'Assessment Information'!$C$59)),IF('Principle 1'!N115="","",'Principle 1'!N115),"N/A")</f>
        <v>N/A</v>
      </c>
      <c r="O115" s="366" t="str">
        <f>IF(ISNUMBER(FIND(O$6,'Assessment Information'!$C$59)),IF('Principle 1'!O115="","",'Principle 1'!O115),"N/A")</f>
        <v>N/A</v>
      </c>
      <c r="P115" s="366" t="str">
        <f>IF(ISNUMBER(FIND(P$6,'Assessment Information'!$C$59)),IF('Principle 1'!P115="","",'Principle 1'!P115),"N/A")</f>
        <v>N/A</v>
      </c>
      <c r="Q115" s="367" t="str">
        <f>IF('Principle 1'!Q115="","",'Principle 1'!Q115)</f>
        <v/>
      </c>
      <c r="R115" s="368" t="str">
        <f>IF('Principle 1'!R115="","",'Principle 1'!R115)</f>
        <v/>
      </c>
      <c r="S115">
        <f>IF(M115="N",MAX($S$8:S114)+1,0)</f>
        <v>0</v>
      </c>
    </row>
    <row r="116" spans="1:19" ht="27.6">
      <c r="A116" s="305" t="s">
        <v>497</v>
      </c>
      <c r="B116" s="305" t="s">
        <v>507</v>
      </c>
      <c r="C116" s="305" t="s">
        <v>228</v>
      </c>
      <c r="D116" s="309" t="s">
        <v>214</v>
      </c>
      <c r="E116" s="309" t="s">
        <v>319</v>
      </c>
      <c r="F116" s="472"/>
      <c r="G116" s="328"/>
      <c r="H116" s="309" t="s">
        <v>319</v>
      </c>
      <c r="I116" s="310" t="s">
        <v>214</v>
      </c>
      <c r="J116" s="311" t="s">
        <v>658</v>
      </c>
      <c r="K116" s="315" t="s">
        <v>659</v>
      </c>
      <c r="L116" s="34" t="s">
        <v>505</v>
      </c>
      <c r="M116" s="369" t="str">
        <f>IF('Principle 1'!M116="","",'Principle 1'!M116)</f>
        <v/>
      </c>
      <c r="N116" s="366" t="str">
        <f>IF(ISNUMBER(FIND(N$6,'Assessment Information'!$C$59)),IF('Principle 1'!N116="","",'Principle 1'!N116),"N/A")</f>
        <v>N/A</v>
      </c>
      <c r="O116" s="366" t="str">
        <f>IF(ISNUMBER(FIND(O$6,'Assessment Information'!$C$59)),IF('Principle 1'!O116="","",'Principle 1'!O116),"N/A")</f>
        <v>N/A</v>
      </c>
      <c r="P116" s="366" t="str">
        <f>IF(ISNUMBER(FIND(P$6,'Assessment Information'!$C$59)),IF('Principle 1'!P116="","",'Principle 1'!P116),"N/A")</f>
        <v>N/A</v>
      </c>
      <c r="Q116" s="367" t="str">
        <f>IF('Principle 1'!Q116="","",'Principle 1'!Q116)</f>
        <v/>
      </c>
      <c r="R116" s="368" t="str">
        <f>IF('Principle 1'!R116="","",'Principle 1'!R116)</f>
        <v/>
      </c>
      <c r="S116">
        <f>IF(M116="N",MAX($S$8:S115)+1,0)</f>
        <v>0</v>
      </c>
    </row>
    <row r="117" spans="1:19" ht="27.6">
      <c r="A117" s="305" t="s">
        <v>497</v>
      </c>
      <c r="B117" s="305" t="s">
        <v>507</v>
      </c>
      <c r="C117" s="305" t="s">
        <v>228</v>
      </c>
      <c r="D117" s="309" t="s">
        <v>214</v>
      </c>
      <c r="E117" s="309" t="s">
        <v>320</v>
      </c>
      <c r="F117" s="472"/>
      <c r="G117" s="328"/>
      <c r="H117" s="309" t="s">
        <v>320</v>
      </c>
      <c r="I117" s="310" t="s">
        <v>214</v>
      </c>
      <c r="J117" s="311" t="s">
        <v>660</v>
      </c>
      <c r="K117" s="315" t="s">
        <v>661</v>
      </c>
      <c r="L117" s="34" t="s">
        <v>505</v>
      </c>
      <c r="M117" s="369" t="str">
        <f>IF('Principle 1'!M117="","",'Principle 1'!M117)</f>
        <v/>
      </c>
      <c r="N117" s="366" t="str">
        <f>IF(ISNUMBER(FIND(N$6,'Assessment Information'!$C$59)),IF('Principle 1'!N117="","",'Principle 1'!N117),"N/A")</f>
        <v>N/A</v>
      </c>
      <c r="O117" s="366" t="str">
        <f>IF(ISNUMBER(FIND(O$6,'Assessment Information'!$C$59)),IF('Principle 1'!O117="","",'Principle 1'!O117),"N/A")</f>
        <v>N/A</v>
      </c>
      <c r="P117" s="366" t="str">
        <f>IF(ISNUMBER(FIND(P$6,'Assessment Information'!$C$59)),IF('Principle 1'!P117="","",'Principle 1'!P117),"N/A")</f>
        <v>N/A</v>
      </c>
      <c r="Q117" s="367" t="str">
        <f>IF('Principle 1'!Q117="","",'Principle 1'!Q117)</f>
        <v/>
      </c>
      <c r="R117" s="368" t="str">
        <f>IF('Principle 1'!R117="","",'Principle 1'!R117)</f>
        <v/>
      </c>
      <c r="S117">
        <f>IF(M117="N",MAX($S$8:S116)+1,0)</f>
        <v>0</v>
      </c>
    </row>
    <row r="118" spans="1:19" ht="27.6">
      <c r="A118" s="305" t="s">
        <v>497</v>
      </c>
      <c r="B118" s="305" t="s">
        <v>507</v>
      </c>
      <c r="C118" s="305" t="s">
        <v>228</v>
      </c>
      <c r="D118" s="309" t="s">
        <v>214</v>
      </c>
      <c r="E118" s="309" t="s">
        <v>321</v>
      </c>
      <c r="F118" s="472"/>
      <c r="G118" s="328"/>
      <c r="H118" s="309" t="s">
        <v>321</v>
      </c>
      <c r="I118" s="310" t="s">
        <v>214</v>
      </c>
      <c r="J118" s="311" t="s">
        <v>662</v>
      </c>
      <c r="K118" s="315" t="s">
        <v>663</v>
      </c>
      <c r="L118" s="34" t="s">
        <v>505</v>
      </c>
      <c r="M118" s="369" t="str">
        <f>IF('Principle 1'!M118="","",'Principle 1'!M118)</f>
        <v/>
      </c>
      <c r="N118" s="366" t="str">
        <f>IF(ISNUMBER(FIND(N$6,'Assessment Information'!$C$59)),IF('Principle 1'!N118="","",'Principle 1'!N118),"N/A")</f>
        <v>N/A</v>
      </c>
      <c r="O118" s="366" t="str">
        <f>IF(ISNUMBER(FIND(O$6,'Assessment Information'!$C$59)),IF('Principle 1'!O118="","",'Principle 1'!O118),"N/A")</f>
        <v>N/A</v>
      </c>
      <c r="P118" s="366" t="str">
        <f>IF(ISNUMBER(FIND(P$6,'Assessment Information'!$C$59)),IF('Principle 1'!P118="","",'Principle 1'!P118),"N/A")</f>
        <v>N/A</v>
      </c>
      <c r="Q118" s="367" t="str">
        <f>IF('Principle 1'!Q118="","",'Principle 1'!Q118)</f>
        <v/>
      </c>
      <c r="R118" s="368" t="str">
        <f>IF('Principle 1'!R118="","",'Principle 1'!R118)</f>
        <v/>
      </c>
      <c r="S118">
        <f>IF(M118="N",MAX($S$8:S117)+1,0)</f>
        <v>0</v>
      </c>
    </row>
    <row r="119" spans="1:19" ht="26.4">
      <c r="A119" s="305" t="s">
        <v>497</v>
      </c>
      <c r="B119" s="305" t="s">
        <v>507</v>
      </c>
      <c r="C119" s="305" t="s">
        <v>228</v>
      </c>
      <c r="D119" s="309" t="s">
        <v>214</v>
      </c>
      <c r="E119" s="309" t="s">
        <v>322</v>
      </c>
      <c r="F119" s="472"/>
      <c r="G119" s="328"/>
      <c r="H119" s="309" t="s">
        <v>322</v>
      </c>
      <c r="I119" s="310" t="s">
        <v>214</v>
      </c>
      <c r="J119" s="311" t="s">
        <v>664</v>
      </c>
      <c r="K119" s="315" t="s">
        <v>665</v>
      </c>
      <c r="L119" s="34" t="s">
        <v>505</v>
      </c>
      <c r="M119" s="369" t="str">
        <f>IF('Principle 1'!M119="","",'Principle 1'!M119)</f>
        <v/>
      </c>
      <c r="N119" s="366" t="str">
        <f>IF(ISNUMBER(FIND(N$6,'Assessment Information'!$C$59)),IF('Principle 1'!N119="","",'Principle 1'!N119),"N/A")</f>
        <v>N/A</v>
      </c>
      <c r="O119" s="366" t="str">
        <f>IF(ISNUMBER(FIND(O$6,'Assessment Information'!$C$59)),IF('Principle 1'!O119="","",'Principle 1'!O119),"N/A")</f>
        <v>N/A</v>
      </c>
      <c r="P119" s="366" t="str">
        <f>IF(ISNUMBER(FIND(P$6,'Assessment Information'!$C$59)),IF('Principle 1'!P119="","",'Principle 1'!P119),"N/A")</f>
        <v>N/A</v>
      </c>
      <c r="Q119" s="367" t="str">
        <f>IF('Principle 1'!Q119="","",'Principle 1'!Q119)</f>
        <v/>
      </c>
      <c r="R119" s="368" t="str">
        <f>IF('Principle 1'!R119="","",'Principle 1'!R119)</f>
        <v/>
      </c>
      <c r="S119">
        <f>IF(M119="N",MAX($S$8:S118)+1,0)</f>
        <v>0</v>
      </c>
    </row>
    <row r="120" spans="1:19" ht="41.4">
      <c r="A120" s="305" t="s">
        <v>497</v>
      </c>
      <c r="B120" s="305" t="s">
        <v>507</v>
      </c>
      <c r="C120" s="305" t="s">
        <v>228</v>
      </c>
      <c r="D120" s="309" t="s">
        <v>214</v>
      </c>
      <c r="E120" s="309" t="s">
        <v>323</v>
      </c>
      <c r="F120" s="472"/>
      <c r="G120" s="328"/>
      <c r="H120" s="309" t="s">
        <v>323</v>
      </c>
      <c r="I120" s="310" t="s">
        <v>214</v>
      </c>
      <c r="J120" s="311" t="s">
        <v>666</v>
      </c>
      <c r="K120" s="315" t="s">
        <v>667</v>
      </c>
      <c r="L120" s="34" t="s">
        <v>505</v>
      </c>
      <c r="M120" s="369" t="str">
        <f>IF('Principle 1'!M120="","",'Principle 1'!M120)</f>
        <v/>
      </c>
      <c r="N120" s="366" t="str">
        <f>IF(ISNUMBER(FIND(N$6,'Assessment Information'!$C$59)),IF('Principle 1'!N120="","",'Principle 1'!N120),"N/A")</f>
        <v>N/A</v>
      </c>
      <c r="O120" s="366" t="str">
        <f>IF(ISNUMBER(FIND(O$6,'Assessment Information'!$C$59)),IF('Principle 1'!O120="","",'Principle 1'!O120),"N/A")</f>
        <v>N/A</v>
      </c>
      <c r="P120" s="366" t="str">
        <f>IF(ISNUMBER(FIND(P$6,'Assessment Information'!$C$59)),IF('Principle 1'!P120="","",'Principle 1'!P120),"N/A")</f>
        <v>N/A</v>
      </c>
      <c r="Q120" s="367" t="str">
        <f>IF('Principle 1'!Q120="","",'Principle 1'!Q120)</f>
        <v/>
      </c>
      <c r="R120" s="368" t="str">
        <f>IF('Principle 1'!R120="","",'Principle 1'!R120)</f>
        <v/>
      </c>
      <c r="S120">
        <f>IF(M120="N",MAX($S$8:S119)+1,0)</f>
        <v>0</v>
      </c>
    </row>
    <row r="121" spans="1:19" ht="27.6">
      <c r="A121" s="305" t="s">
        <v>497</v>
      </c>
      <c r="B121" s="305" t="s">
        <v>507</v>
      </c>
      <c r="C121" s="305" t="s">
        <v>228</v>
      </c>
      <c r="D121" s="309" t="s">
        <v>225</v>
      </c>
      <c r="E121" s="309" t="s">
        <v>324</v>
      </c>
      <c r="F121" s="472"/>
      <c r="G121" s="328"/>
      <c r="H121" s="309" t="s">
        <v>324</v>
      </c>
      <c r="I121" s="312" t="s">
        <v>225</v>
      </c>
      <c r="J121" s="311" t="s">
        <v>668</v>
      </c>
      <c r="K121" s="315" t="s">
        <v>669</v>
      </c>
      <c r="L121" s="34" t="s">
        <v>505</v>
      </c>
      <c r="M121" s="369" t="str">
        <f>IF('Principle 1'!M121="","",'Principle 1'!M121)</f>
        <v/>
      </c>
      <c r="N121" s="366" t="str">
        <f>IF(ISNUMBER(FIND(N$6,'Assessment Information'!$C$59)),IF('Principle 1'!N121="","",'Principle 1'!N121),"N/A")</f>
        <v>N/A</v>
      </c>
      <c r="O121" s="366" t="str">
        <f>IF(ISNUMBER(FIND(O$6,'Assessment Information'!$C$59)),IF('Principle 1'!O121="","",'Principle 1'!O121),"N/A")</f>
        <v>N/A</v>
      </c>
      <c r="P121" s="366" t="str">
        <f>IF(ISNUMBER(FIND(P$6,'Assessment Information'!$C$59)),IF('Principle 1'!P121="","",'Principle 1'!P121),"N/A")</f>
        <v>N/A</v>
      </c>
      <c r="Q121" s="367" t="str">
        <f>IF('Principle 1'!Q121="","",'Principle 1'!Q121)</f>
        <v/>
      </c>
      <c r="R121" s="368" t="str">
        <f>IF('Principle 1'!R121="","",'Principle 1'!R121)</f>
        <v/>
      </c>
      <c r="S121">
        <f>IF(M121="N",MAX($S$8:S120)+1,0)</f>
        <v>0</v>
      </c>
    </row>
    <row r="122" spans="1:19" ht="82.8">
      <c r="A122" s="305" t="s">
        <v>497</v>
      </c>
      <c r="B122" s="305" t="s">
        <v>507</v>
      </c>
      <c r="C122" s="305" t="s">
        <v>228</v>
      </c>
      <c r="D122" s="309" t="s">
        <v>225</v>
      </c>
      <c r="E122" s="309" t="s">
        <v>325</v>
      </c>
      <c r="F122" s="472"/>
      <c r="G122" s="328"/>
      <c r="H122" s="309" t="s">
        <v>325</v>
      </c>
      <c r="I122" s="312" t="s">
        <v>225</v>
      </c>
      <c r="J122" s="311" t="s">
        <v>670</v>
      </c>
      <c r="K122" s="315" t="s">
        <v>671</v>
      </c>
      <c r="L122" s="34" t="s">
        <v>505</v>
      </c>
      <c r="M122" s="369" t="str">
        <f>IF('Principle 1'!M122="","",'Principle 1'!M122)</f>
        <v/>
      </c>
      <c r="N122" s="366" t="str">
        <f>IF(ISNUMBER(FIND(N$6,'Assessment Information'!$C$59)),IF('Principle 1'!N122="","",'Principle 1'!N122),"N/A")</f>
        <v>N/A</v>
      </c>
      <c r="O122" s="366" t="str">
        <f>IF(ISNUMBER(FIND(O$6,'Assessment Information'!$C$59)),IF('Principle 1'!O122="","",'Principle 1'!O122),"N/A")</f>
        <v>N/A</v>
      </c>
      <c r="P122" s="366" t="str">
        <f>IF(ISNUMBER(FIND(P$6,'Assessment Information'!$C$59)),IF('Principle 1'!P122="","",'Principle 1'!P122),"N/A")</f>
        <v>N/A</v>
      </c>
      <c r="Q122" s="367" t="str">
        <f>IF('Principle 1'!Q122="","",'Principle 1'!Q122)</f>
        <v/>
      </c>
      <c r="R122" s="368" t="str">
        <f>IF('Principle 1'!R122="","",'Principle 1'!R122)</f>
        <v/>
      </c>
      <c r="S122">
        <f>IF(M122="N",MAX($S$8:S121)+1,0)</f>
        <v>0</v>
      </c>
    </row>
    <row r="123" spans="1:19" ht="27.6">
      <c r="A123" s="305" t="s">
        <v>497</v>
      </c>
      <c r="B123" s="305" t="s">
        <v>507</v>
      </c>
      <c r="C123" s="305" t="s">
        <v>228</v>
      </c>
      <c r="D123" s="309" t="s">
        <v>225</v>
      </c>
      <c r="E123" s="309" t="s">
        <v>326</v>
      </c>
      <c r="F123" s="472"/>
      <c r="G123" s="328"/>
      <c r="H123" s="309" t="s">
        <v>326</v>
      </c>
      <c r="I123" s="312" t="s">
        <v>225</v>
      </c>
      <c r="J123" s="311" t="s">
        <v>672</v>
      </c>
      <c r="K123" s="315"/>
      <c r="L123" s="34" t="s">
        <v>505</v>
      </c>
      <c r="M123" s="369" t="str">
        <f>IF('Principle 1'!M123="","",'Principle 1'!M123)</f>
        <v/>
      </c>
      <c r="N123" s="366" t="str">
        <f>IF(ISNUMBER(FIND(N$6,'Assessment Information'!$C$59)),IF('Principle 1'!N123="","",'Principle 1'!N123),"N/A")</f>
        <v>N/A</v>
      </c>
      <c r="O123" s="366" t="str">
        <f>IF(ISNUMBER(FIND(O$6,'Assessment Information'!$C$59)),IF('Principle 1'!O123="","",'Principle 1'!O123),"N/A")</f>
        <v>N/A</v>
      </c>
      <c r="P123" s="366" t="str">
        <f>IF(ISNUMBER(FIND(P$6,'Assessment Information'!$C$59)),IF('Principle 1'!P123="","",'Principle 1'!P123),"N/A")</f>
        <v>N/A</v>
      </c>
      <c r="Q123" s="367" t="str">
        <f>IF('Principle 1'!Q123="","",'Principle 1'!Q123)</f>
        <v/>
      </c>
      <c r="R123" s="368" t="str">
        <f>IF('Principle 1'!R123="","",'Principle 1'!R123)</f>
        <v/>
      </c>
      <c r="S123">
        <f>IF(M123="N",MAX($S$8:S122)+1,0)</f>
        <v>0</v>
      </c>
    </row>
    <row r="124" spans="1:19" ht="27.6">
      <c r="A124" s="305" t="s">
        <v>497</v>
      </c>
      <c r="B124" s="305" t="s">
        <v>507</v>
      </c>
      <c r="C124" s="305" t="s">
        <v>228</v>
      </c>
      <c r="D124" s="309" t="s">
        <v>225</v>
      </c>
      <c r="E124" s="309" t="s">
        <v>327</v>
      </c>
      <c r="F124" s="472"/>
      <c r="G124" s="328"/>
      <c r="H124" s="309" t="s">
        <v>327</v>
      </c>
      <c r="I124" s="312" t="s">
        <v>225</v>
      </c>
      <c r="J124" s="311" t="s">
        <v>673</v>
      </c>
      <c r="K124" s="319" t="s">
        <v>674</v>
      </c>
      <c r="L124" s="34" t="s">
        <v>505</v>
      </c>
      <c r="M124" s="369" t="str">
        <f>IF('Principle 1'!M124="","",'Principle 1'!M124)</f>
        <v/>
      </c>
      <c r="N124" s="366" t="str">
        <f>IF(ISNUMBER(FIND(N$6,'Assessment Information'!$C$59)),IF('Principle 1'!N124="","",'Principle 1'!N124),"N/A")</f>
        <v>N/A</v>
      </c>
      <c r="O124" s="366" t="str">
        <f>IF(ISNUMBER(FIND(O$6,'Assessment Information'!$C$59)),IF('Principle 1'!O124="","",'Principle 1'!O124),"N/A")</f>
        <v>N/A</v>
      </c>
      <c r="P124" s="366" t="str">
        <f>IF(ISNUMBER(FIND(P$6,'Assessment Information'!$C$59)),IF('Principle 1'!P124="","",'Principle 1'!P124),"N/A")</f>
        <v>N/A</v>
      </c>
      <c r="Q124" s="367" t="str">
        <f>IF('Principle 1'!Q124="","",'Principle 1'!Q124)</f>
        <v/>
      </c>
      <c r="R124" s="368" t="str">
        <f>IF('Principle 1'!R124="","",'Principle 1'!R124)</f>
        <v/>
      </c>
      <c r="S124">
        <f>IF(M124="N",MAX($S$8:S123)+1,0)</f>
        <v>0</v>
      </c>
    </row>
    <row r="125" spans="1:19" ht="13.8">
      <c r="A125" s="323"/>
      <c r="B125" s="324"/>
      <c r="C125" s="324"/>
      <c r="D125" s="309"/>
      <c r="E125" s="325"/>
      <c r="F125" s="472"/>
      <c r="G125" s="314"/>
      <c r="H125" s="325"/>
      <c r="I125" s="324"/>
      <c r="J125" s="326"/>
      <c r="K125" s="316"/>
      <c r="L125" s="34"/>
      <c r="S125">
        <f>IF(M125="N",MAX($S$8:S124)+1,0)</f>
        <v>0</v>
      </c>
    </row>
    <row r="126" spans="1:19" ht="26.4">
      <c r="A126" s="304"/>
      <c r="B126" s="304"/>
      <c r="C126" s="304"/>
      <c r="D126" s="309"/>
      <c r="E126" s="304"/>
      <c r="F126" s="472"/>
      <c r="G126" s="363" t="str">
        <f>C127</f>
        <v>1.1.9: Access to basic services for worker housing and liveaboard vessels</v>
      </c>
      <c r="H126" s="363"/>
      <c r="I126" s="363"/>
      <c r="J126" s="364"/>
      <c r="K126" s="321"/>
      <c r="L126" s="34" t="s">
        <v>505</v>
      </c>
      <c r="M126" s="466" t="s">
        <v>506</v>
      </c>
      <c r="N126" s="466"/>
      <c r="O126" s="466"/>
      <c r="P126" s="466"/>
      <c r="Q126" s="466"/>
      <c r="R126" s="308" t="str">
        <f>IF('Principle 1'!R126="","",'Principle 1'!R126)</f>
        <v/>
      </c>
      <c r="S126">
        <f>IF(M126="N",MAX($S$8:S125)+1,0)</f>
        <v>0</v>
      </c>
    </row>
    <row r="127" spans="1:19" ht="55.2">
      <c r="A127" s="305" t="s">
        <v>497</v>
      </c>
      <c r="B127" s="305" t="s">
        <v>507</v>
      </c>
      <c r="C127" s="322" t="s">
        <v>230</v>
      </c>
      <c r="D127" s="309" t="s">
        <v>214</v>
      </c>
      <c r="E127" s="309" t="s">
        <v>328</v>
      </c>
      <c r="F127" s="472"/>
      <c r="G127" s="329"/>
      <c r="H127" s="309" t="s">
        <v>328</v>
      </c>
      <c r="I127" s="310" t="s">
        <v>214</v>
      </c>
      <c r="J127" s="311" t="s">
        <v>521</v>
      </c>
      <c r="K127" s="319"/>
      <c r="L127" s="34" t="s">
        <v>505</v>
      </c>
      <c r="M127" s="369" t="str">
        <f>IF('Principle 1'!M127="","",'Principle 1'!M127)</f>
        <v/>
      </c>
      <c r="N127" s="366" t="str">
        <f>IF(ISNUMBER(FIND(N$6,'Assessment Information'!$C$59)),IF('Principle 1'!N127="","",'Principle 1'!N127),"N/A")</f>
        <v>N/A</v>
      </c>
      <c r="O127" s="366" t="str">
        <f>IF(ISNUMBER(FIND(O$6,'Assessment Information'!$C$59)),IF('Principle 1'!O127="","",'Principle 1'!O127),"N/A")</f>
        <v>N/A</v>
      </c>
      <c r="P127" s="366" t="str">
        <f>IF(ISNUMBER(FIND(P$6,'Assessment Information'!$C$59)),IF('Principle 1'!P127="","",'Principle 1'!P127),"N/A")</f>
        <v>N/A</v>
      </c>
      <c r="Q127" s="367" t="str">
        <f>IF('Principle 1'!Q127="","",'Principle 1'!Q127)</f>
        <v/>
      </c>
      <c r="R127" s="368" t="str">
        <f>IF('Principle 1'!R127="","",'Principle 1'!R127)</f>
        <v/>
      </c>
      <c r="S127">
        <f>IF(M127="N",MAX($S$8:S126)+1,0)</f>
        <v>0</v>
      </c>
    </row>
    <row r="128" spans="1:19" ht="41.4">
      <c r="A128" s="305" t="s">
        <v>497</v>
      </c>
      <c r="B128" s="305" t="s">
        <v>507</v>
      </c>
      <c r="C128" s="322" t="s">
        <v>230</v>
      </c>
      <c r="D128" s="309" t="s">
        <v>214</v>
      </c>
      <c r="E128" s="309" t="s">
        <v>329</v>
      </c>
      <c r="F128" s="472"/>
      <c r="G128" s="329"/>
      <c r="H128" s="309" t="s">
        <v>329</v>
      </c>
      <c r="I128" s="310" t="s">
        <v>214</v>
      </c>
      <c r="J128" s="311" t="s">
        <v>675</v>
      </c>
      <c r="K128" s="319" t="s">
        <v>676</v>
      </c>
      <c r="L128" s="34" t="s">
        <v>505</v>
      </c>
      <c r="M128" s="369" t="str">
        <f>IF('Principle 1'!M128="","",'Principle 1'!M128)</f>
        <v/>
      </c>
      <c r="N128" s="366" t="str">
        <f>IF(ISNUMBER(FIND(N$6,'Assessment Information'!$C$59)),IF('Principle 1'!N128="","",'Principle 1'!N128),"N/A")</f>
        <v>N/A</v>
      </c>
      <c r="O128" s="366" t="str">
        <f>IF(ISNUMBER(FIND(O$6,'Assessment Information'!$C$59)),IF('Principle 1'!O128="","",'Principle 1'!O128),"N/A")</f>
        <v>N/A</v>
      </c>
      <c r="P128" s="366" t="str">
        <f>IF(ISNUMBER(FIND(P$6,'Assessment Information'!$C$59)),IF('Principle 1'!P128="","",'Principle 1'!P128),"N/A")</f>
        <v>N/A</v>
      </c>
      <c r="Q128" s="367" t="str">
        <f>IF('Principle 1'!Q128="","",'Principle 1'!Q128)</f>
        <v/>
      </c>
      <c r="R128" s="368" t="str">
        <f>IF('Principle 1'!R128="","",'Principle 1'!R128)</f>
        <v/>
      </c>
      <c r="S128">
        <f>IF(M128="N",MAX($S$8:S127)+1,0)</f>
        <v>0</v>
      </c>
    </row>
    <row r="129" spans="1:19" ht="27.6">
      <c r="A129" s="305" t="s">
        <v>497</v>
      </c>
      <c r="B129" s="305" t="s">
        <v>507</v>
      </c>
      <c r="C129" s="322" t="s">
        <v>230</v>
      </c>
      <c r="D129" s="309" t="s">
        <v>214</v>
      </c>
      <c r="E129" s="309" t="s">
        <v>330</v>
      </c>
      <c r="F129" s="472"/>
      <c r="G129" s="329"/>
      <c r="H129" s="309" t="s">
        <v>330</v>
      </c>
      <c r="I129" s="310" t="s">
        <v>214</v>
      </c>
      <c r="J129" s="311" t="s">
        <v>677</v>
      </c>
      <c r="K129" s="316" t="s">
        <v>678</v>
      </c>
      <c r="L129" s="34" t="s">
        <v>505</v>
      </c>
      <c r="M129" s="369" t="str">
        <f>IF('Principle 1'!M129="","",'Principle 1'!M129)</f>
        <v/>
      </c>
      <c r="N129" s="366" t="str">
        <f>IF(ISNUMBER(FIND(N$6,'Assessment Information'!$C$59)),IF('Principle 1'!N129="","",'Principle 1'!N129),"N/A")</f>
        <v>N/A</v>
      </c>
      <c r="O129" s="366" t="str">
        <f>IF(ISNUMBER(FIND(O$6,'Assessment Information'!$C$59)),IF('Principle 1'!O129="","",'Principle 1'!O129),"N/A")</f>
        <v>N/A</v>
      </c>
      <c r="P129" s="366" t="str">
        <f>IF(ISNUMBER(FIND(P$6,'Assessment Information'!$C$59)),IF('Principle 1'!P129="","",'Principle 1'!P129),"N/A")</f>
        <v>N/A</v>
      </c>
      <c r="Q129" s="367" t="str">
        <f>IF('Principle 1'!Q129="","",'Principle 1'!Q129)</f>
        <v/>
      </c>
      <c r="R129" s="368" t="str">
        <f>IF('Principle 1'!R129="","",'Principle 1'!R129)</f>
        <v/>
      </c>
      <c r="S129">
        <f>IF(M129="N",MAX($S$8:S128)+1,0)</f>
        <v>0</v>
      </c>
    </row>
    <row r="130" spans="1:19" ht="27.6">
      <c r="A130" s="305" t="s">
        <v>497</v>
      </c>
      <c r="B130" s="305" t="s">
        <v>507</v>
      </c>
      <c r="C130" s="322" t="s">
        <v>230</v>
      </c>
      <c r="D130" s="309" t="s">
        <v>214</v>
      </c>
      <c r="E130" s="309" t="s">
        <v>331</v>
      </c>
      <c r="F130" s="472"/>
      <c r="G130" s="329"/>
      <c r="H130" s="309" t="s">
        <v>331</v>
      </c>
      <c r="I130" s="310" t="s">
        <v>214</v>
      </c>
      <c r="J130" s="311" t="s">
        <v>679</v>
      </c>
      <c r="K130" s="315"/>
      <c r="L130" s="34" t="s">
        <v>505</v>
      </c>
      <c r="M130" s="369" t="str">
        <f>IF('Principle 1'!M130="","",'Principle 1'!M130)</f>
        <v/>
      </c>
      <c r="N130" s="366" t="str">
        <f>IF(ISNUMBER(FIND(N$6,'Assessment Information'!$C$59)),IF('Principle 1'!N130="","",'Principle 1'!N130),"N/A")</f>
        <v>N/A</v>
      </c>
      <c r="O130" s="366" t="str">
        <f>IF(ISNUMBER(FIND(O$6,'Assessment Information'!$C$59)),IF('Principle 1'!O130="","",'Principle 1'!O130),"N/A")</f>
        <v>N/A</v>
      </c>
      <c r="P130" s="366" t="str">
        <f>IF(ISNUMBER(FIND(P$6,'Assessment Information'!$C$59)),IF('Principle 1'!P130="","",'Principle 1'!P130),"N/A")</f>
        <v>N/A</v>
      </c>
      <c r="Q130" s="367" t="str">
        <f>IF('Principle 1'!Q130="","",'Principle 1'!Q130)</f>
        <v/>
      </c>
      <c r="R130" s="368" t="str">
        <f>IF('Principle 1'!R130="","",'Principle 1'!R130)</f>
        <v/>
      </c>
      <c r="S130">
        <f>IF(M130="N",MAX($S$8:S129)+1,0)</f>
        <v>0</v>
      </c>
    </row>
    <row r="131" spans="1:19" ht="41.4">
      <c r="A131" s="305" t="s">
        <v>497</v>
      </c>
      <c r="B131" s="305" t="s">
        <v>507</v>
      </c>
      <c r="C131" s="322" t="s">
        <v>230</v>
      </c>
      <c r="D131" s="309" t="s">
        <v>214</v>
      </c>
      <c r="E131" s="309" t="s">
        <v>332</v>
      </c>
      <c r="F131" s="472"/>
      <c r="G131" s="329"/>
      <c r="H131" s="309" t="s">
        <v>332</v>
      </c>
      <c r="I131" s="310" t="s">
        <v>214</v>
      </c>
      <c r="J131" s="311" t="s">
        <v>680</v>
      </c>
      <c r="K131" s="315" t="s">
        <v>681</v>
      </c>
      <c r="L131" s="34" t="s">
        <v>505</v>
      </c>
      <c r="M131" s="369" t="str">
        <f>IF('Principle 1'!M131="","",'Principle 1'!M131)</f>
        <v/>
      </c>
      <c r="N131" s="366" t="str">
        <f>IF(ISNUMBER(FIND(N$6,'Assessment Information'!$C$59)),IF('Principle 1'!N131="","",'Principle 1'!N131),"N/A")</f>
        <v>N/A</v>
      </c>
      <c r="O131" s="366" t="str">
        <f>IF(ISNUMBER(FIND(O$6,'Assessment Information'!$C$59)),IF('Principle 1'!O131="","",'Principle 1'!O131),"N/A")</f>
        <v>N/A</v>
      </c>
      <c r="P131" s="366" t="str">
        <f>IF(ISNUMBER(FIND(P$6,'Assessment Information'!$C$59)),IF('Principle 1'!P131="","",'Principle 1'!P131),"N/A")</f>
        <v>N/A</v>
      </c>
      <c r="Q131" s="367" t="str">
        <f>IF('Principle 1'!Q131="","",'Principle 1'!Q131)</f>
        <v/>
      </c>
      <c r="R131" s="368" t="str">
        <f>IF('Principle 1'!R131="","",'Principle 1'!R131)</f>
        <v/>
      </c>
      <c r="S131">
        <f>IF(M131="N",MAX($S$8:S130)+1,0)</f>
        <v>0</v>
      </c>
    </row>
    <row r="132" spans="1:19" ht="27.6">
      <c r="A132" s="305" t="s">
        <v>497</v>
      </c>
      <c r="B132" s="305" t="s">
        <v>507</v>
      </c>
      <c r="C132" s="322" t="s">
        <v>230</v>
      </c>
      <c r="D132" s="309" t="s">
        <v>214</v>
      </c>
      <c r="E132" s="309" t="s">
        <v>333</v>
      </c>
      <c r="F132" s="472"/>
      <c r="G132" s="329"/>
      <c r="H132" s="309" t="s">
        <v>333</v>
      </c>
      <c r="I132" s="310" t="s">
        <v>214</v>
      </c>
      <c r="J132" s="311" t="s">
        <v>682</v>
      </c>
      <c r="K132" s="315" t="s">
        <v>683</v>
      </c>
      <c r="L132" s="34" t="s">
        <v>505</v>
      </c>
      <c r="M132" s="369" t="str">
        <f>IF('Principle 1'!M132="","",'Principle 1'!M132)</f>
        <v/>
      </c>
      <c r="N132" s="366" t="str">
        <f>IF(ISNUMBER(FIND(N$6,'Assessment Information'!$C$59)),IF('Principle 1'!N132="","",'Principle 1'!N132),"N/A")</f>
        <v>N/A</v>
      </c>
      <c r="O132" s="366" t="str">
        <f>IF(ISNUMBER(FIND(O$6,'Assessment Information'!$C$59)),IF('Principle 1'!O132="","",'Principle 1'!O132),"N/A")</f>
        <v>N/A</v>
      </c>
      <c r="P132" s="366" t="str">
        <f>IF(ISNUMBER(FIND(P$6,'Assessment Information'!$C$59)),IF('Principle 1'!P132="","",'Principle 1'!P132),"N/A")</f>
        <v>N/A</v>
      </c>
      <c r="Q132" s="367" t="str">
        <f>IF('Principle 1'!Q132="","",'Principle 1'!Q132)</f>
        <v/>
      </c>
      <c r="R132" s="368" t="str">
        <f>IF('Principle 1'!R132="","",'Principle 1'!R132)</f>
        <v/>
      </c>
      <c r="S132">
        <f>IF(M132="N",MAX($S$8:S131)+1,0)</f>
        <v>0</v>
      </c>
    </row>
    <row r="133" spans="1:19" ht="26.4">
      <c r="A133" s="305" t="s">
        <v>497</v>
      </c>
      <c r="B133" s="305" t="s">
        <v>507</v>
      </c>
      <c r="C133" s="322" t="s">
        <v>230</v>
      </c>
      <c r="D133" s="309" t="s">
        <v>214</v>
      </c>
      <c r="E133" s="309" t="s">
        <v>334</v>
      </c>
      <c r="F133" s="472"/>
      <c r="G133" s="329"/>
      <c r="H133" s="309" t="s">
        <v>334</v>
      </c>
      <c r="I133" s="310" t="s">
        <v>214</v>
      </c>
      <c r="J133" s="311" t="s">
        <v>684</v>
      </c>
      <c r="K133" s="315"/>
      <c r="L133" s="34" t="s">
        <v>505</v>
      </c>
      <c r="M133" s="369" t="str">
        <f>IF('Principle 1'!M133="","",'Principle 1'!M133)</f>
        <v/>
      </c>
      <c r="N133" s="366" t="str">
        <f>IF(ISNUMBER(FIND(N$6,'Assessment Information'!$C$59)),IF('Principle 1'!N133="","",'Principle 1'!N133),"N/A")</f>
        <v>N/A</v>
      </c>
      <c r="O133" s="366" t="str">
        <f>IF(ISNUMBER(FIND(O$6,'Assessment Information'!$C$59)),IF('Principle 1'!O133="","",'Principle 1'!O133),"N/A")</f>
        <v>N/A</v>
      </c>
      <c r="P133" s="366" t="str">
        <f>IF(ISNUMBER(FIND(P$6,'Assessment Information'!$C$59)),IF('Principle 1'!P133="","",'Principle 1'!P133),"N/A")</f>
        <v>N/A</v>
      </c>
      <c r="Q133" s="367" t="str">
        <f>IF('Principle 1'!Q133="","",'Principle 1'!Q133)</f>
        <v/>
      </c>
      <c r="R133" s="368" t="str">
        <f>IF('Principle 1'!R133="","",'Principle 1'!R133)</f>
        <v/>
      </c>
      <c r="S133">
        <f>IF(M133="N",MAX($S$8:S132)+1,0)</f>
        <v>0</v>
      </c>
    </row>
    <row r="134" spans="1:19" ht="27.6">
      <c r="A134" s="305" t="s">
        <v>497</v>
      </c>
      <c r="B134" s="305" t="s">
        <v>507</v>
      </c>
      <c r="C134" s="322" t="s">
        <v>230</v>
      </c>
      <c r="D134" s="309" t="s">
        <v>214</v>
      </c>
      <c r="E134" s="309" t="s">
        <v>335</v>
      </c>
      <c r="F134" s="472"/>
      <c r="G134" s="329"/>
      <c r="H134" s="309" t="s">
        <v>335</v>
      </c>
      <c r="I134" s="310" t="s">
        <v>214</v>
      </c>
      <c r="J134" s="311" t="s">
        <v>685</v>
      </c>
      <c r="K134" s="315" t="s">
        <v>686</v>
      </c>
      <c r="L134" s="34" t="s">
        <v>505</v>
      </c>
      <c r="M134" s="369" t="str">
        <f>IF('Principle 1'!M134="","",'Principle 1'!M134)</f>
        <v/>
      </c>
      <c r="N134" s="366" t="str">
        <f>IF(ISNUMBER(FIND(N$6,'Assessment Information'!$C$59)),IF('Principle 1'!N134="","",'Principle 1'!N134),"N/A")</f>
        <v>N/A</v>
      </c>
      <c r="O134" s="366" t="str">
        <f>IF(ISNUMBER(FIND(O$6,'Assessment Information'!$C$59)),IF('Principle 1'!O134="","",'Principle 1'!O134),"N/A")</f>
        <v>N/A</v>
      </c>
      <c r="P134" s="366" t="str">
        <f>IF(ISNUMBER(FIND(P$6,'Assessment Information'!$C$59)),IF('Principle 1'!P134="","",'Principle 1'!P134),"N/A")</f>
        <v>N/A</v>
      </c>
      <c r="Q134" s="367" t="str">
        <f>IF('Principle 1'!Q134="","",'Principle 1'!Q134)</f>
        <v/>
      </c>
      <c r="R134" s="368" t="str">
        <f>IF('Principle 1'!R134="","",'Principle 1'!R134)</f>
        <v/>
      </c>
      <c r="S134">
        <f>IF(M134="N",MAX($S$8:S133)+1,0)</f>
        <v>0</v>
      </c>
    </row>
    <row r="135" spans="1:19" ht="27.6">
      <c r="A135" s="305" t="s">
        <v>497</v>
      </c>
      <c r="B135" s="305" t="s">
        <v>507</v>
      </c>
      <c r="C135" s="322" t="s">
        <v>230</v>
      </c>
      <c r="D135" s="309" t="s">
        <v>225</v>
      </c>
      <c r="E135" s="309" t="s">
        <v>336</v>
      </c>
      <c r="F135" s="472"/>
      <c r="G135" s="329"/>
      <c r="H135" s="309" t="s">
        <v>336</v>
      </c>
      <c r="I135" s="312" t="s">
        <v>225</v>
      </c>
      <c r="J135" s="311" t="s">
        <v>687</v>
      </c>
      <c r="K135" s="315"/>
      <c r="L135" s="34" t="s">
        <v>505</v>
      </c>
      <c r="M135" s="369" t="str">
        <f>IF('Principle 1'!M135="","",'Principle 1'!M135)</f>
        <v/>
      </c>
      <c r="N135" s="366" t="str">
        <f>IF(ISNUMBER(FIND(N$6,'Assessment Information'!$C$59)),IF('Principle 1'!N135="","",'Principle 1'!N135),"N/A")</f>
        <v>N/A</v>
      </c>
      <c r="O135" s="366" t="str">
        <f>IF(ISNUMBER(FIND(O$6,'Assessment Information'!$C$59)),IF('Principle 1'!O135="","",'Principle 1'!O135),"N/A")</f>
        <v>N/A</v>
      </c>
      <c r="P135" s="366" t="str">
        <f>IF(ISNUMBER(FIND(P$6,'Assessment Information'!$C$59)),IF('Principle 1'!P135="","",'Principle 1'!P135),"N/A")</f>
        <v>N/A</v>
      </c>
      <c r="Q135" s="367" t="str">
        <f>IF('Principle 1'!Q135="","",'Principle 1'!Q135)</f>
        <v/>
      </c>
      <c r="R135" s="368" t="str">
        <f>IF('Principle 1'!R135="","",'Principle 1'!R135)</f>
        <v/>
      </c>
      <c r="S135">
        <f>IF(M135="N",MAX($S$8:S134)+1,0)</f>
        <v>0</v>
      </c>
    </row>
    <row r="136" spans="1:19" ht="27.6">
      <c r="A136" s="305" t="s">
        <v>497</v>
      </c>
      <c r="B136" s="305" t="s">
        <v>507</v>
      </c>
      <c r="C136" s="322" t="s">
        <v>230</v>
      </c>
      <c r="D136" s="309" t="s">
        <v>225</v>
      </c>
      <c r="E136" s="309" t="s">
        <v>337</v>
      </c>
      <c r="F136" s="472"/>
      <c r="G136" s="329"/>
      <c r="H136" s="309" t="s">
        <v>337</v>
      </c>
      <c r="I136" s="312" t="s">
        <v>225</v>
      </c>
      <c r="J136" s="311" t="s">
        <v>688</v>
      </c>
      <c r="K136" s="315" t="s">
        <v>689</v>
      </c>
      <c r="L136" s="34" t="s">
        <v>505</v>
      </c>
      <c r="M136" s="369" t="str">
        <f>IF('Principle 1'!M136="","",'Principle 1'!M136)</f>
        <v/>
      </c>
      <c r="N136" s="366" t="str">
        <f>IF(ISNUMBER(FIND(N$6,'Assessment Information'!$C$59)),IF('Principle 1'!N136="","",'Principle 1'!N136),"N/A")</f>
        <v>N/A</v>
      </c>
      <c r="O136" s="366" t="str">
        <f>IF(ISNUMBER(FIND(O$6,'Assessment Information'!$C$59)),IF('Principle 1'!O136="","",'Principle 1'!O136),"N/A")</f>
        <v>N/A</v>
      </c>
      <c r="P136" s="366" t="str">
        <f>IF(ISNUMBER(FIND(P$6,'Assessment Information'!$C$59)),IF('Principle 1'!P136="","",'Principle 1'!P136),"N/A")</f>
        <v>N/A</v>
      </c>
      <c r="Q136" s="367" t="str">
        <f>IF('Principle 1'!Q136="","",'Principle 1'!Q136)</f>
        <v/>
      </c>
      <c r="R136" s="368" t="str">
        <f>IF('Principle 1'!R136="","",'Principle 1'!R136)</f>
        <v/>
      </c>
      <c r="S136">
        <f>IF(M136="N",MAX($S$8:S135)+1,0)</f>
        <v>0</v>
      </c>
    </row>
    <row r="137" spans="1:19" ht="27.6">
      <c r="A137" s="305" t="s">
        <v>497</v>
      </c>
      <c r="B137" s="305" t="s">
        <v>507</v>
      </c>
      <c r="C137" s="322" t="s">
        <v>230</v>
      </c>
      <c r="D137" s="309" t="s">
        <v>225</v>
      </c>
      <c r="E137" s="309" t="s">
        <v>338</v>
      </c>
      <c r="F137" s="472"/>
      <c r="G137" s="329"/>
      <c r="H137" s="309" t="s">
        <v>338</v>
      </c>
      <c r="I137" s="312" t="s">
        <v>225</v>
      </c>
      <c r="J137" s="311" t="s">
        <v>690</v>
      </c>
      <c r="K137" s="315"/>
      <c r="L137" s="34" t="s">
        <v>505</v>
      </c>
      <c r="M137" s="369" t="str">
        <f>IF('Principle 1'!M137="","",'Principle 1'!M137)</f>
        <v/>
      </c>
      <c r="N137" s="366" t="str">
        <f>IF(ISNUMBER(FIND(N$6,'Assessment Information'!$C$59)),IF('Principle 1'!N137="","",'Principle 1'!N137),"N/A")</f>
        <v>N/A</v>
      </c>
      <c r="O137" s="366" t="str">
        <f>IF(ISNUMBER(FIND(O$6,'Assessment Information'!$C$59)),IF('Principle 1'!O137="","",'Principle 1'!O137),"N/A")</f>
        <v>N/A</v>
      </c>
      <c r="P137" s="366" t="str">
        <f>IF(ISNUMBER(FIND(P$6,'Assessment Information'!$C$59)),IF('Principle 1'!P137="","",'Principle 1'!P137),"N/A")</f>
        <v>N/A</v>
      </c>
      <c r="Q137" s="367" t="str">
        <f>IF('Principle 1'!Q137="","",'Principle 1'!Q137)</f>
        <v/>
      </c>
      <c r="R137" s="368" t="str">
        <f>IF('Principle 1'!R137="","",'Principle 1'!R137)</f>
        <v/>
      </c>
      <c r="S137">
        <f>IF(M137="N",MAX($S$8:S136)+1,0)</f>
        <v>0</v>
      </c>
    </row>
    <row r="138" spans="1:19" ht="41.4">
      <c r="A138" s="305" t="s">
        <v>497</v>
      </c>
      <c r="B138" s="305" t="s">
        <v>507</v>
      </c>
      <c r="C138" s="322" t="s">
        <v>230</v>
      </c>
      <c r="D138" s="309" t="s">
        <v>225</v>
      </c>
      <c r="E138" s="309" t="s">
        <v>339</v>
      </c>
      <c r="F138" s="472"/>
      <c r="G138" s="329"/>
      <c r="H138" s="309" t="s">
        <v>339</v>
      </c>
      <c r="I138" s="312" t="s">
        <v>225</v>
      </c>
      <c r="J138" s="311" t="s">
        <v>691</v>
      </c>
      <c r="K138" s="315" t="s">
        <v>692</v>
      </c>
      <c r="L138" s="34" t="s">
        <v>505</v>
      </c>
      <c r="M138" s="369" t="str">
        <f>IF('Principle 1'!M138="","",'Principle 1'!M138)</f>
        <v/>
      </c>
      <c r="N138" s="366" t="str">
        <f>IF(ISNUMBER(FIND(N$6,'Assessment Information'!$C$59)),IF('Principle 1'!N138="","",'Principle 1'!N138),"N/A")</f>
        <v>N/A</v>
      </c>
      <c r="O138" s="366" t="str">
        <f>IF(ISNUMBER(FIND(O$6,'Assessment Information'!$C$59)),IF('Principle 1'!O138="","",'Principle 1'!O138),"N/A")</f>
        <v>N/A</v>
      </c>
      <c r="P138" s="366" t="str">
        <f>IF(ISNUMBER(FIND(P$6,'Assessment Information'!$C$59)),IF('Principle 1'!P138="","",'Principle 1'!P138),"N/A")</f>
        <v>N/A</v>
      </c>
      <c r="Q138" s="367" t="str">
        <f>IF('Principle 1'!Q138="","",'Principle 1'!Q138)</f>
        <v/>
      </c>
      <c r="R138" s="368" t="str">
        <f>IF('Principle 1'!R138="","",'Principle 1'!R138)</f>
        <v/>
      </c>
      <c r="S138">
        <f>IF(M138="N",MAX($S$8:S137)+1,0)</f>
        <v>0</v>
      </c>
    </row>
    <row r="139" spans="1:19" ht="27.6">
      <c r="A139" s="305" t="s">
        <v>497</v>
      </c>
      <c r="B139" s="305" t="s">
        <v>507</v>
      </c>
      <c r="C139" s="322" t="s">
        <v>230</v>
      </c>
      <c r="D139" s="309" t="s">
        <v>225</v>
      </c>
      <c r="E139" s="309" t="s">
        <v>340</v>
      </c>
      <c r="F139" s="472"/>
      <c r="G139" s="329"/>
      <c r="H139" s="309" t="s">
        <v>340</v>
      </c>
      <c r="I139" s="312" t="s">
        <v>225</v>
      </c>
      <c r="J139" s="311" t="s">
        <v>693</v>
      </c>
      <c r="K139" s="315"/>
      <c r="L139" s="34" t="s">
        <v>505</v>
      </c>
      <c r="M139" s="369" t="str">
        <f>IF('Principle 1'!M139="","",'Principle 1'!M139)</f>
        <v/>
      </c>
      <c r="N139" s="366" t="str">
        <f>IF(ISNUMBER(FIND(N$6,'Assessment Information'!$C$59)),IF('Principle 1'!N139="","",'Principle 1'!N139),"N/A")</f>
        <v>N/A</v>
      </c>
      <c r="O139" s="366" t="str">
        <f>IF(ISNUMBER(FIND(O$6,'Assessment Information'!$C$59)),IF('Principle 1'!O139="","",'Principle 1'!O139),"N/A")</f>
        <v>N/A</v>
      </c>
      <c r="P139" s="366" t="str">
        <f>IF(ISNUMBER(FIND(P$6,'Assessment Information'!$C$59)),IF('Principle 1'!P139="","",'Principle 1'!P139),"N/A")</f>
        <v>N/A</v>
      </c>
      <c r="Q139" s="367" t="str">
        <f>IF('Principle 1'!Q139="","",'Principle 1'!Q139)</f>
        <v/>
      </c>
      <c r="R139" s="368" t="str">
        <f>IF('Principle 1'!R139="","",'Principle 1'!R139)</f>
        <v/>
      </c>
      <c r="S139">
        <f>IF(M139="N",MAX($S$8:S138)+1,0)</f>
        <v>0</v>
      </c>
    </row>
    <row r="140" spans="1:19" ht="13.8">
      <c r="A140" s="323"/>
      <c r="B140" s="324"/>
      <c r="C140" s="324"/>
      <c r="D140" s="309"/>
      <c r="E140" s="325"/>
      <c r="F140" s="472"/>
      <c r="G140" s="314"/>
      <c r="H140" s="325"/>
      <c r="I140" s="324"/>
      <c r="J140" s="326"/>
      <c r="K140" s="316"/>
      <c r="L140" s="34"/>
      <c r="S140">
        <f>IF(M140="N",MAX($S$8:S139)+1,0)</f>
        <v>0</v>
      </c>
    </row>
    <row r="141" spans="1:19" ht="26.4">
      <c r="A141" s="304"/>
      <c r="B141" s="304"/>
      <c r="C141" s="304"/>
      <c r="D141" s="309"/>
      <c r="E141" s="304"/>
      <c r="F141" s="472"/>
      <c r="G141" s="363" t="str">
        <f>C142</f>
        <v>1.1.10: Occupational safety</v>
      </c>
      <c r="H141" s="363"/>
      <c r="I141" s="363"/>
      <c r="J141" s="364"/>
      <c r="K141" s="321"/>
      <c r="L141" s="34" t="s">
        <v>505</v>
      </c>
      <c r="M141" s="466" t="s">
        <v>506</v>
      </c>
      <c r="N141" s="466"/>
      <c r="O141" s="466"/>
      <c r="P141" s="466"/>
      <c r="Q141" s="466"/>
      <c r="R141" s="308" t="str">
        <f>IF('Principle 1'!R141="","",'Principle 1'!R141)</f>
        <v/>
      </c>
      <c r="S141">
        <f>IF(M141="N",MAX($S$8:S140)+1,0)</f>
        <v>0</v>
      </c>
    </row>
    <row r="142" spans="1:19" ht="55.2">
      <c r="A142" s="305" t="s">
        <v>497</v>
      </c>
      <c r="B142" s="305" t="s">
        <v>507</v>
      </c>
      <c r="C142" s="322" t="s">
        <v>232</v>
      </c>
      <c r="D142" s="309" t="s">
        <v>214</v>
      </c>
      <c r="E142" s="309" t="s">
        <v>341</v>
      </c>
      <c r="F142" s="472"/>
      <c r="G142" s="329"/>
      <c r="H142" s="309" t="s">
        <v>341</v>
      </c>
      <c r="I142" s="310" t="s">
        <v>214</v>
      </c>
      <c r="J142" s="311" t="s">
        <v>521</v>
      </c>
      <c r="K142" s="315"/>
      <c r="L142" s="34" t="s">
        <v>505</v>
      </c>
      <c r="M142" s="369" t="str">
        <f>IF('Principle 1'!M142="","",'Principle 1'!M142)</f>
        <v/>
      </c>
      <c r="N142" s="366" t="str">
        <f>IF(ISNUMBER(FIND(N$6,'Assessment Information'!$C$59)),IF('Principle 1'!N142="","",'Principle 1'!N142),"N/A")</f>
        <v>N/A</v>
      </c>
      <c r="O142" s="366" t="str">
        <f>IF(ISNUMBER(FIND(O$6,'Assessment Information'!$C$59)),IF('Principle 1'!O142="","",'Principle 1'!O142),"N/A")</f>
        <v>N/A</v>
      </c>
      <c r="P142" s="366" t="str">
        <f>IF(ISNUMBER(FIND(P$6,'Assessment Information'!$C$59)),IF('Principle 1'!P142="","",'Principle 1'!P142),"N/A")</f>
        <v>N/A</v>
      </c>
      <c r="Q142" s="367" t="str">
        <f>IF('Principle 1'!Q142="","",'Principle 1'!Q142)</f>
        <v/>
      </c>
      <c r="R142" s="368" t="str">
        <f>IF('Principle 1'!R142="","",'Principle 1'!R142)</f>
        <v/>
      </c>
      <c r="S142">
        <f>IF(M142="N",MAX($S$8:S141)+1,0)</f>
        <v>0</v>
      </c>
    </row>
    <row r="143" spans="1:19" ht="41.4">
      <c r="A143" s="305" t="s">
        <v>497</v>
      </c>
      <c r="B143" s="305" t="s">
        <v>507</v>
      </c>
      <c r="C143" s="322" t="s">
        <v>232</v>
      </c>
      <c r="D143" s="309" t="s">
        <v>214</v>
      </c>
      <c r="E143" s="309" t="s">
        <v>342</v>
      </c>
      <c r="F143" s="472"/>
      <c r="G143" s="329"/>
      <c r="H143" s="309" t="s">
        <v>342</v>
      </c>
      <c r="I143" s="310" t="s">
        <v>214</v>
      </c>
      <c r="J143" s="311" t="s">
        <v>694</v>
      </c>
      <c r="K143" s="315"/>
      <c r="L143" s="34" t="s">
        <v>505</v>
      </c>
      <c r="M143" s="369" t="str">
        <f>IF('Principle 1'!M143="","",'Principle 1'!M143)</f>
        <v/>
      </c>
      <c r="N143" s="366" t="str">
        <f>IF(ISNUMBER(FIND(N$6,'Assessment Information'!$C$59)),IF('Principle 1'!N143="","",'Principle 1'!N143),"N/A")</f>
        <v>N/A</v>
      </c>
      <c r="O143" s="366" t="str">
        <f>IF(ISNUMBER(FIND(O$6,'Assessment Information'!$C$59)),IF('Principle 1'!O143="","",'Principle 1'!O143),"N/A")</f>
        <v>N/A</v>
      </c>
      <c r="P143" s="366" t="str">
        <f>IF(ISNUMBER(FIND(P$6,'Assessment Information'!$C$59)),IF('Principle 1'!P143="","",'Principle 1'!P143),"N/A")</f>
        <v>N/A</v>
      </c>
      <c r="Q143" s="367" t="str">
        <f>IF('Principle 1'!Q143="","",'Principle 1'!Q143)</f>
        <v/>
      </c>
      <c r="R143" s="368" t="str">
        <f>IF('Principle 1'!R143="","",'Principle 1'!R143)</f>
        <v/>
      </c>
      <c r="S143">
        <f>IF(M143="N",MAX($S$8:S142)+1,0)</f>
        <v>0</v>
      </c>
    </row>
    <row r="144" spans="1:19" ht="41.4">
      <c r="A144" s="305" t="s">
        <v>497</v>
      </c>
      <c r="B144" s="305" t="s">
        <v>507</v>
      </c>
      <c r="C144" s="322" t="s">
        <v>232</v>
      </c>
      <c r="D144" s="309" t="s">
        <v>214</v>
      </c>
      <c r="E144" s="309" t="s">
        <v>343</v>
      </c>
      <c r="F144" s="472"/>
      <c r="G144" s="329"/>
      <c r="H144" s="309" t="s">
        <v>343</v>
      </c>
      <c r="I144" s="310" t="s">
        <v>214</v>
      </c>
      <c r="J144" s="311" t="s">
        <v>695</v>
      </c>
      <c r="K144" s="316" t="s">
        <v>696</v>
      </c>
      <c r="L144" s="34" t="s">
        <v>505</v>
      </c>
      <c r="M144" s="369" t="str">
        <f>IF('Principle 1'!M144="","",'Principle 1'!M144)</f>
        <v/>
      </c>
      <c r="N144" s="366" t="str">
        <f>IF(ISNUMBER(FIND(N$6,'Assessment Information'!$C$59)),IF('Principle 1'!N144="","",'Principle 1'!N144),"N/A")</f>
        <v>N/A</v>
      </c>
      <c r="O144" s="366" t="str">
        <f>IF(ISNUMBER(FIND(O$6,'Assessment Information'!$C$59)),IF('Principle 1'!O144="","",'Principle 1'!O144),"N/A")</f>
        <v>N/A</v>
      </c>
      <c r="P144" s="366" t="str">
        <f>IF(ISNUMBER(FIND(P$6,'Assessment Information'!$C$59)),IF('Principle 1'!P144="","",'Principle 1'!P144),"N/A")</f>
        <v>N/A</v>
      </c>
      <c r="Q144" s="367" t="str">
        <f>IF('Principle 1'!Q144="","",'Principle 1'!Q144)</f>
        <v/>
      </c>
      <c r="R144" s="368" t="str">
        <f>IF('Principle 1'!R144="","",'Principle 1'!R144)</f>
        <v/>
      </c>
      <c r="S144">
        <f>IF(M144="N",MAX($S$8:S143)+1,0)</f>
        <v>0</v>
      </c>
    </row>
    <row r="145" spans="1:19" ht="41.4">
      <c r="A145" s="305" t="s">
        <v>497</v>
      </c>
      <c r="B145" s="305" t="s">
        <v>507</v>
      </c>
      <c r="C145" s="322" t="s">
        <v>232</v>
      </c>
      <c r="D145" s="309" t="s">
        <v>214</v>
      </c>
      <c r="E145" s="309" t="s">
        <v>344</v>
      </c>
      <c r="F145" s="472"/>
      <c r="G145" s="329"/>
      <c r="H145" s="309" t="s">
        <v>344</v>
      </c>
      <c r="I145" s="310" t="s">
        <v>214</v>
      </c>
      <c r="J145" s="311" t="s">
        <v>697</v>
      </c>
      <c r="K145" s="316" t="s">
        <v>698</v>
      </c>
      <c r="L145" s="34" t="s">
        <v>505</v>
      </c>
      <c r="M145" s="369" t="str">
        <f>IF('Principle 1'!M145="","",'Principle 1'!M145)</f>
        <v/>
      </c>
      <c r="N145" s="366" t="str">
        <f>IF(ISNUMBER(FIND(N$6,'Assessment Information'!$C$59)),IF('Principle 1'!N145="","",'Principle 1'!N145),"N/A")</f>
        <v>N/A</v>
      </c>
      <c r="O145" s="366" t="str">
        <f>IF(ISNUMBER(FIND(O$6,'Assessment Information'!$C$59)),IF('Principle 1'!O145="","",'Principle 1'!O145),"N/A")</f>
        <v>N/A</v>
      </c>
      <c r="P145" s="366" t="str">
        <f>IF(ISNUMBER(FIND(P$6,'Assessment Information'!$C$59)),IF('Principle 1'!P145="","",'Principle 1'!P145),"N/A")</f>
        <v>N/A</v>
      </c>
      <c r="Q145" s="367" t="str">
        <f>IF('Principle 1'!Q145="","",'Principle 1'!Q145)</f>
        <v/>
      </c>
      <c r="R145" s="368" t="str">
        <f>IF('Principle 1'!R145="","",'Principle 1'!R145)</f>
        <v/>
      </c>
      <c r="S145">
        <f>IF(M145="N",MAX($S$8:S144)+1,0)</f>
        <v>0</v>
      </c>
    </row>
    <row r="146" spans="1:19" ht="27.6">
      <c r="A146" s="305" t="s">
        <v>497</v>
      </c>
      <c r="B146" s="305" t="s">
        <v>507</v>
      </c>
      <c r="C146" s="322" t="s">
        <v>232</v>
      </c>
      <c r="D146" s="309" t="s">
        <v>214</v>
      </c>
      <c r="E146" s="309" t="s">
        <v>345</v>
      </c>
      <c r="F146" s="472"/>
      <c r="G146" s="329"/>
      <c r="H146" s="309" t="s">
        <v>345</v>
      </c>
      <c r="I146" s="310" t="s">
        <v>214</v>
      </c>
      <c r="J146" s="311" t="s">
        <v>699</v>
      </c>
      <c r="K146" s="315" t="s">
        <v>700</v>
      </c>
      <c r="L146" s="34" t="s">
        <v>505</v>
      </c>
      <c r="M146" s="369" t="str">
        <f>IF('Principle 1'!M146="","",'Principle 1'!M146)</f>
        <v/>
      </c>
      <c r="N146" s="366" t="str">
        <f>IF(ISNUMBER(FIND(N$6,'Assessment Information'!$C$59)),IF('Principle 1'!N146="","",'Principle 1'!N146),"N/A")</f>
        <v>N/A</v>
      </c>
      <c r="O146" s="366" t="str">
        <f>IF(ISNUMBER(FIND(O$6,'Assessment Information'!$C$59)),IF('Principle 1'!O146="","",'Principle 1'!O146),"N/A")</f>
        <v>N/A</v>
      </c>
      <c r="P146" s="366" t="str">
        <f>IF(ISNUMBER(FIND(P$6,'Assessment Information'!$C$59)),IF('Principle 1'!P146="","",'Principle 1'!P146),"N/A")</f>
        <v>N/A</v>
      </c>
      <c r="Q146" s="367" t="str">
        <f>IF('Principle 1'!Q146="","",'Principle 1'!Q146)</f>
        <v/>
      </c>
      <c r="R146" s="368" t="str">
        <f>IF('Principle 1'!R146="","",'Principle 1'!R146)</f>
        <v/>
      </c>
      <c r="S146">
        <f>IF(M146="N",MAX($S$8:S145)+1,0)</f>
        <v>0</v>
      </c>
    </row>
    <row r="147" spans="1:19" ht="41.4">
      <c r="A147" s="305" t="s">
        <v>497</v>
      </c>
      <c r="B147" s="305" t="s">
        <v>507</v>
      </c>
      <c r="C147" s="322" t="s">
        <v>232</v>
      </c>
      <c r="D147" s="309" t="s">
        <v>214</v>
      </c>
      <c r="E147" s="309" t="s">
        <v>346</v>
      </c>
      <c r="F147" s="472"/>
      <c r="G147" s="329"/>
      <c r="H147" s="309" t="s">
        <v>346</v>
      </c>
      <c r="I147" s="310" t="s">
        <v>214</v>
      </c>
      <c r="J147" s="311" t="s">
        <v>701</v>
      </c>
      <c r="K147" s="315" t="s">
        <v>702</v>
      </c>
      <c r="L147" s="34" t="s">
        <v>505</v>
      </c>
      <c r="M147" s="369" t="str">
        <f>IF('Principle 1'!M147="","",'Principle 1'!M147)</f>
        <v/>
      </c>
      <c r="N147" s="366" t="str">
        <f>IF(ISNUMBER(FIND(N$6,'Assessment Information'!$C$59)),IF('Principle 1'!N147="","",'Principle 1'!N147),"N/A")</f>
        <v>N/A</v>
      </c>
      <c r="O147" s="366" t="str">
        <f>IF(ISNUMBER(FIND(O$6,'Assessment Information'!$C$59)),IF('Principle 1'!O147="","",'Principle 1'!O147),"N/A")</f>
        <v>N/A</v>
      </c>
      <c r="P147" s="366" t="str">
        <f>IF(ISNUMBER(FIND(P$6,'Assessment Information'!$C$59)),IF('Principle 1'!P147="","",'Principle 1'!P147),"N/A")</f>
        <v>N/A</v>
      </c>
      <c r="Q147" s="367" t="str">
        <f>IF('Principle 1'!Q147="","",'Principle 1'!Q147)</f>
        <v/>
      </c>
      <c r="R147" s="368" t="str">
        <f>IF('Principle 1'!R147="","",'Principle 1'!R147)</f>
        <v/>
      </c>
      <c r="S147">
        <f>IF(M147="N",MAX($S$8:S146)+1,0)</f>
        <v>0</v>
      </c>
    </row>
    <row r="148" spans="1:19" ht="27.6">
      <c r="A148" s="305" t="s">
        <v>497</v>
      </c>
      <c r="B148" s="305" t="s">
        <v>507</v>
      </c>
      <c r="C148" s="322" t="s">
        <v>232</v>
      </c>
      <c r="D148" s="309" t="s">
        <v>214</v>
      </c>
      <c r="E148" s="309" t="s">
        <v>347</v>
      </c>
      <c r="F148" s="472"/>
      <c r="G148" s="329"/>
      <c r="H148" s="309" t="s">
        <v>347</v>
      </c>
      <c r="I148" s="310" t="s">
        <v>214</v>
      </c>
      <c r="J148" s="311" t="s">
        <v>703</v>
      </c>
      <c r="K148" s="315" t="s">
        <v>704</v>
      </c>
      <c r="L148" s="34" t="s">
        <v>505</v>
      </c>
      <c r="M148" s="369" t="str">
        <f>IF('Principle 1'!M148="","",'Principle 1'!M148)</f>
        <v/>
      </c>
      <c r="N148" s="366" t="str">
        <f>IF(ISNUMBER(FIND(N$6,'Assessment Information'!$C$59)),IF('Principle 1'!N148="","",'Principle 1'!N148),"N/A")</f>
        <v>N/A</v>
      </c>
      <c r="O148" s="366" t="str">
        <f>IF(ISNUMBER(FIND(O$6,'Assessment Information'!$C$59)),IF('Principle 1'!O148="","",'Principle 1'!O148),"N/A")</f>
        <v>N/A</v>
      </c>
      <c r="P148" s="366" t="str">
        <f>IF(ISNUMBER(FIND(P$6,'Assessment Information'!$C$59)),IF('Principle 1'!P148="","",'Principle 1'!P148),"N/A")</f>
        <v>N/A</v>
      </c>
      <c r="Q148" s="367" t="str">
        <f>IF('Principle 1'!Q148="","",'Principle 1'!Q148)</f>
        <v/>
      </c>
      <c r="R148" s="368" t="str">
        <f>IF('Principle 1'!R148="","",'Principle 1'!R148)</f>
        <v/>
      </c>
      <c r="S148">
        <f>IF(M148="N",MAX($S$8:S147)+1,0)</f>
        <v>0</v>
      </c>
    </row>
    <row r="149" spans="1:19" ht="27.6">
      <c r="A149" s="305" t="s">
        <v>497</v>
      </c>
      <c r="B149" s="305" t="s">
        <v>507</v>
      </c>
      <c r="C149" s="322" t="s">
        <v>232</v>
      </c>
      <c r="D149" s="309" t="s">
        <v>214</v>
      </c>
      <c r="E149" s="309" t="s">
        <v>348</v>
      </c>
      <c r="F149" s="472"/>
      <c r="G149" s="329"/>
      <c r="H149" s="309" t="s">
        <v>348</v>
      </c>
      <c r="I149" s="310" t="s">
        <v>214</v>
      </c>
      <c r="J149" s="311" t="s">
        <v>705</v>
      </c>
      <c r="K149" s="315"/>
      <c r="L149" s="34" t="s">
        <v>505</v>
      </c>
      <c r="M149" s="369" t="str">
        <f>IF('Principle 1'!M149="","",'Principle 1'!M149)</f>
        <v/>
      </c>
      <c r="N149" s="366" t="str">
        <f>IF(ISNUMBER(FIND(N$6,'Assessment Information'!$C$59)),IF('Principle 1'!N149="","",'Principle 1'!N149),"N/A")</f>
        <v>N/A</v>
      </c>
      <c r="O149" s="366" t="str">
        <f>IF(ISNUMBER(FIND(O$6,'Assessment Information'!$C$59)),IF('Principle 1'!O149="","",'Principle 1'!O149),"N/A")</f>
        <v>N/A</v>
      </c>
      <c r="P149" s="366" t="str">
        <f>IF(ISNUMBER(FIND(P$6,'Assessment Information'!$C$59)),IF('Principle 1'!P149="","",'Principle 1'!P149),"N/A")</f>
        <v>N/A</v>
      </c>
      <c r="Q149" s="367" t="str">
        <f>IF('Principle 1'!Q149="","",'Principle 1'!Q149)</f>
        <v/>
      </c>
      <c r="R149" s="368" t="str">
        <f>IF('Principle 1'!R149="","",'Principle 1'!R149)</f>
        <v/>
      </c>
      <c r="S149">
        <f>IF(M149="N",MAX($S$8:S148)+1,0)</f>
        <v>0</v>
      </c>
    </row>
    <row r="150" spans="1:19" ht="27.6">
      <c r="A150" s="305" t="s">
        <v>497</v>
      </c>
      <c r="B150" s="305" t="s">
        <v>507</v>
      </c>
      <c r="C150" s="322" t="s">
        <v>232</v>
      </c>
      <c r="D150" s="309" t="s">
        <v>214</v>
      </c>
      <c r="E150" s="309" t="s">
        <v>349</v>
      </c>
      <c r="F150" s="472"/>
      <c r="G150" s="329"/>
      <c r="H150" s="309" t="s">
        <v>349</v>
      </c>
      <c r="I150" s="310" t="s">
        <v>214</v>
      </c>
      <c r="J150" s="311" t="s">
        <v>706</v>
      </c>
      <c r="K150" s="315" t="s">
        <v>707</v>
      </c>
      <c r="L150" s="34" t="s">
        <v>505</v>
      </c>
      <c r="M150" s="369" t="str">
        <f>IF('Principle 1'!M150="","",'Principle 1'!M150)</f>
        <v/>
      </c>
      <c r="N150" s="366" t="str">
        <f>IF(ISNUMBER(FIND(N$6,'Assessment Information'!$C$59)),IF('Principle 1'!N150="","",'Principle 1'!N150),"N/A")</f>
        <v>N/A</v>
      </c>
      <c r="O150" s="366" t="str">
        <f>IF(ISNUMBER(FIND(O$6,'Assessment Information'!$C$59)),IF('Principle 1'!O150="","",'Principle 1'!O150),"N/A")</f>
        <v>N/A</v>
      </c>
      <c r="P150" s="366" t="str">
        <f>IF(ISNUMBER(FIND(P$6,'Assessment Information'!$C$59)),IF('Principle 1'!P150="","",'Principle 1'!P150),"N/A")</f>
        <v>N/A</v>
      </c>
      <c r="Q150" s="367" t="str">
        <f>IF('Principle 1'!Q150="","",'Principle 1'!Q150)</f>
        <v/>
      </c>
      <c r="R150" s="368" t="str">
        <f>IF('Principle 1'!R150="","",'Principle 1'!R150)</f>
        <v/>
      </c>
      <c r="S150">
        <f>IF(M150="N",MAX($S$8:S149)+1,0)</f>
        <v>0</v>
      </c>
    </row>
    <row r="151" spans="1:19" ht="55.2">
      <c r="A151" s="305" t="s">
        <v>497</v>
      </c>
      <c r="B151" s="305" t="s">
        <v>507</v>
      </c>
      <c r="C151" s="322" t="s">
        <v>232</v>
      </c>
      <c r="D151" s="309" t="s">
        <v>225</v>
      </c>
      <c r="E151" s="309" t="s">
        <v>350</v>
      </c>
      <c r="F151" s="472"/>
      <c r="G151" s="329"/>
      <c r="H151" s="309" t="s">
        <v>350</v>
      </c>
      <c r="I151" s="312" t="s">
        <v>225</v>
      </c>
      <c r="J151" s="311" t="s">
        <v>708</v>
      </c>
      <c r="K151" s="315" t="s">
        <v>709</v>
      </c>
      <c r="L151" s="34" t="s">
        <v>505</v>
      </c>
      <c r="M151" s="369" t="str">
        <f>IF('Principle 1'!M151="","",'Principle 1'!M151)</f>
        <v/>
      </c>
      <c r="N151" s="366" t="str">
        <f>IF(ISNUMBER(FIND(N$6,'Assessment Information'!$C$59)),IF('Principle 1'!N151="","",'Principle 1'!N151),"N/A")</f>
        <v>N/A</v>
      </c>
      <c r="O151" s="366" t="str">
        <f>IF(ISNUMBER(FIND(O$6,'Assessment Information'!$C$59)),IF('Principle 1'!O151="","",'Principle 1'!O151),"N/A")</f>
        <v>N/A</v>
      </c>
      <c r="P151" s="366" t="str">
        <f>IF(ISNUMBER(FIND(P$6,'Assessment Information'!$C$59)),IF('Principle 1'!P151="","",'Principle 1'!P151),"N/A")</f>
        <v>N/A</v>
      </c>
      <c r="Q151" s="367" t="str">
        <f>IF('Principle 1'!Q151="","",'Principle 1'!Q151)</f>
        <v/>
      </c>
      <c r="R151" s="368" t="str">
        <f>IF('Principle 1'!R151="","",'Principle 1'!R151)</f>
        <v/>
      </c>
      <c r="S151">
        <f>IF(M151="N",MAX($S$8:S150)+1,0)</f>
        <v>0</v>
      </c>
    </row>
    <row r="152" spans="1:19" ht="42.6">
      <c r="A152" s="305" t="s">
        <v>497</v>
      </c>
      <c r="B152" s="305" t="s">
        <v>507</v>
      </c>
      <c r="C152" s="322" t="s">
        <v>232</v>
      </c>
      <c r="D152" s="309" t="s">
        <v>225</v>
      </c>
      <c r="E152" s="309" t="s">
        <v>351</v>
      </c>
      <c r="F152" s="472"/>
      <c r="G152" s="329"/>
      <c r="H152" s="309" t="s">
        <v>351</v>
      </c>
      <c r="I152" s="312" t="s">
        <v>225</v>
      </c>
      <c r="J152" s="311" t="s">
        <v>710</v>
      </c>
      <c r="K152" s="315" t="s">
        <v>711</v>
      </c>
      <c r="L152" s="34" t="s">
        <v>505</v>
      </c>
      <c r="M152" s="369" t="str">
        <f>IF('Principle 1'!M152="","",'Principle 1'!M152)</f>
        <v/>
      </c>
      <c r="N152" s="366" t="str">
        <f>IF(ISNUMBER(FIND(N$6,'Assessment Information'!$C$59)),IF('Principle 1'!N152="","",'Principle 1'!N152),"N/A")</f>
        <v>N/A</v>
      </c>
      <c r="O152" s="366" t="str">
        <f>IF(ISNUMBER(FIND(O$6,'Assessment Information'!$C$59)),IF('Principle 1'!O152="","",'Principle 1'!O152),"N/A")</f>
        <v>N/A</v>
      </c>
      <c r="P152" s="366" t="str">
        <f>IF(ISNUMBER(FIND(P$6,'Assessment Information'!$C$59)),IF('Principle 1'!P152="","",'Principle 1'!P152),"N/A")</f>
        <v>N/A</v>
      </c>
      <c r="Q152" s="367" t="str">
        <f>IF('Principle 1'!Q152="","",'Principle 1'!Q152)</f>
        <v/>
      </c>
      <c r="R152" s="368" t="str">
        <f>IF('Principle 1'!R152="","",'Principle 1'!R152)</f>
        <v/>
      </c>
      <c r="S152">
        <f>IF(M152="N",MAX($S$8:S151)+1,0)</f>
        <v>0</v>
      </c>
    </row>
    <row r="153" spans="1:19" ht="27.6">
      <c r="A153" s="305" t="s">
        <v>497</v>
      </c>
      <c r="B153" s="305" t="s">
        <v>507</v>
      </c>
      <c r="C153" s="322" t="s">
        <v>232</v>
      </c>
      <c r="D153" s="309" t="s">
        <v>225</v>
      </c>
      <c r="E153" s="309" t="s">
        <v>352</v>
      </c>
      <c r="F153" s="472"/>
      <c r="G153" s="329"/>
      <c r="H153" s="309" t="s">
        <v>352</v>
      </c>
      <c r="I153" s="312" t="s">
        <v>225</v>
      </c>
      <c r="J153" s="311" t="s">
        <v>712</v>
      </c>
      <c r="K153" s="315" t="s">
        <v>713</v>
      </c>
      <c r="L153" s="34" t="s">
        <v>505</v>
      </c>
      <c r="M153" s="369" t="str">
        <f>IF('Principle 1'!M153="","",'Principle 1'!M153)</f>
        <v/>
      </c>
      <c r="N153" s="366" t="str">
        <f>IF(ISNUMBER(FIND(N$6,'Assessment Information'!$C$59)),IF('Principle 1'!N153="","",'Principle 1'!N153),"N/A")</f>
        <v>N/A</v>
      </c>
      <c r="O153" s="366" t="str">
        <f>IF(ISNUMBER(FIND(O$6,'Assessment Information'!$C$59)),IF('Principle 1'!O153="","",'Principle 1'!O153),"N/A")</f>
        <v>N/A</v>
      </c>
      <c r="P153" s="366" t="str">
        <f>IF(ISNUMBER(FIND(P$6,'Assessment Information'!$C$59)),IF('Principle 1'!P153="","",'Principle 1'!P153),"N/A")</f>
        <v>N/A</v>
      </c>
      <c r="Q153" s="367" t="str">
        <f>IF('Principle 1'!Q153="","",'Principle 1'!Q153)</f>
        <v/>
      </c>
      <c r="R153" s="368" t="str">
        <f>IF('Principle 1'!R153="","",'Principle 1'!R153)</f>
        <v/>
      </c>
      <c r="S153">
        <f>IF(M153="N",MAX($S$8:S152)+1,0)</f>
        <v>0</v>
      </c>
    </row>
    <row r="154" spans="1:19" ht="27.6">
      <c r="A154" s="305" t="s">
        <v>497</v>
      </c>
      <c r="B154" s="305" t="s">
        <v>507</v>
      </c>
      <c r="C154" s="322" t="s">
        <v>232</v>
      </c>
      <c r="D154" s="309" t="s">
        <v>225</v>
      </c>
      <c r="E154" s="309" t="s">
        <v>353</v>
      </c>
      <c r="F154" s="472"/>
      <c r="G154" s="329"/>
      <c r="H154" s="309" t="s">
        <v>353</v>
      </c>
      <c r="I154" s="312" t="s">
        <v>225</v>
      </c>
      <c r="J154" s="311" t="s">
        <v>714</v>
      </c>
      <c r="K154" s="315" t="s">
        <v>715</v>
      </c>
      <c r="L154" s="34" t="s">
        <v>505</v>
      </c>
      <c r="M154" s="369" t="str">
        <f>IF('Principle 1'!M154="","",'Principle 1'!M154)</f>
        <v/>
      </c>
      <c r="N154" s="366" t="str">
        <f>IF(ISNUMBER(FIND(N$6,'Assessment Information'!$C$59)),IF('Principle 1'!N154="","",'Principle 1'!N154),"N/A")</f>
        <v>N/A</v>
      </c>
      <c r="O154" s="366" t="str">
        <f>IF(ISNUMBER(FIND(O$6,'Assessment Information'!$C$59)),IF('Principle 1'!O154="","",'Principle 1'!O154),"N/A")</f>
        <v>N/A</v>
      </c>
      <c r="P154" s="366" t="str">
        <f>IF(ISNUMBER(FIND(P$6,'Assessment Information'!$C$59)),IF('Principle 1'!P154="","",'Principle 1'!P154),"N/A")</f>
        <v>N/A</v>
      </c>
      <c r="Q154" s="367" t="str">
        <f>IF('Principle 1'!Q154="","",'Principle 1'!Q154)</f>
        <v/>
      </c>
      <c r="R154" s="368" t="str">
        <f>IF('Principle 1'!R154="","",'Principle 1'!R154)</f>
        <v/>
      </c>
      <c r="S154">
        <f>IF(M154="N",MAX($S$8:S153)+1,0)</f>
        <v>0</v>
      </c>
    </row>
    <row r="155" spans="1:19" ht="82.8">
      <c r="A155" s="305" t="s">
        <v>497</v>
      </c>
      <c r="B155" s="305" t="s">
        <v>507</v>
      </c>
      <c r="C155" s="322" t="s">
        <v>232</v>
      </c>
      <c r="D155" s="309" t="s">
        <v>225</v>
      </c>
      <c r="E155" s="309" t="s">
        <v>354</v>
      </c>
      <c r="F155" s="472"/>
      <c r="G155" s="329"/>
      <c r="H155" s="309" t="s">
        <v>354</v>
      </c>
      <c r="I155" s="312" t="s">
        <v>225</v>
      </c>
      <c r="J155" s="311" t="s">
        <v>716</v>
      </c>
      <c r="K155" s="315" t="s">
        <v>717</v>
      </c>
      <c r="L155" s="34" t="s">
        <v>505</v>
      </c>
      <c r="M155" s="369" t="str">
        <f>IF('Principle 1'!M155="","",'Principle 1'!M155)</f>
        <v/>
      </c>
      <c r="N155" s="366" t="str">
        <f>IF(ISNUMBER(FIND(N$6,'Assessment Information'!$C$59)),IF('Principle 1'!N155="","",'Principle 1'!N155),"N/A")</f>
        <v>N/A</v>
      </c>
      <c r="O155" s="366" t="str">
        <f>IF(ISNUMBER(FIND(O$6,'Assessment Information'!$C$59)),IF('Principle 1'!O155="","",'Principle 1'!O155),"N/A")</f>
        <v>N/A</v>
      </c>
      <c r="P155" s="366" t="str">
        <f>IF(ISNUMBER(FIND(P$6,'Assessment Information'!$C$59)),IF('Principle 1'!P155="","",'Principle 1'!P155),"N/A")</f>
        <v>N/A</v>
      </c>
      <c r="Q155" s="367" t="str">
        <f>IF('Principle 1'!Q155="","",'Principle 1'!Q155)</f>
        <v/>
      </c>
      <c r="R155" s="368" t="str">
        <f>IF('Principle 1'!R155="","",'Principle 1'!R155)</f>
        <v/>
      </c>
      <c r="S155">
        <f>IF(M155="N",MAX($S$8:S154)+1,0)</f>
        <v>0</v>
      </c>
    </row>
    <row r="156" spans="1:19" ht="27.6">
      <c r="A156" s="305" t="s">
        <v>497</v>
      </c>
      <c r="B156" s="305" t="s">
        <v>507</v>
      </c>
      <c r="C156" s="322" t="s">
        <v>232</v>
      </c>
      <c r="D156" s="309" t="s">
        <v>225</v>
      </c>
      <c r="E156" s="309" t="s">
        <v>355</v>
      </c>
      <c r="F156" s="472"/>
      <c r="G156" s="329"/>
      <c r="H156" s="309" t="s">
        <v>355</v>
      </c>
      <c r="I156" s="312" t="s">
        <v>225</v>
      </c>
      <c r="J156" s="311" t="s">
        <v>718</v>
      </c>
      <c r="K156" s="315"/>
      <c r="L156" s="34" t="s">
        <v>505</v>
      </c>
      <c r="M156" s="369" t="str">
        <f>IF('Principle 1'!M156="","",'Principle 1'!M156)</f>
        <v/>
      </c>
      <c r="N156" s="366" t="str">
        <f>IF(ISNUMBER(FIND(N$6,'Assessment Information'!$C$59)),IF('Principle 1'!N156="","",'Principle 1'!N156),"N/A")</f>
        <v>N/A</v>
      </c>
      <c r="O156" s="366" t="str">
        <f>IF(ISNUMBER(FIND(O$6,'Assessment Information'!$C$59)),IF('Principle 1'!O156="","",'Principle 1'!O156),"N/A")</f>
        <v>N/A</v>
      </c>
      <c r="P156" s="366" t="str">
        <f>IF(ISNUMBER(FIND(P$6,'Assessment Information'!$C$59)),IF('Principle 1'!P156="","",'Principle 1'!P156),"N/A")</f>
        <v>N/A</v>
      </c>
      <c r="Q156" s="367" t="str">
        <f>IF('Principle 1'!Q156="","",'Principle 1'!Q156)</f>
        <v/>
      </c>
      <c r="R156" s="368" t="str">
        <f>IF('Principle 1'!R156="","",'Principle 1'!R156)</f>
        <v/>
      </c>
      <c r="S156">
        <f>IF(M156="N",MAX($S$8:S155)+1,0)</f>
        <v>0</v>
      </c>
    </row>
    <row r="157" spans="1:19" ht="27.6">
      <c r="A157" s="305" t="s">
        <v>497</v>
      </c>
      <c r="B157" s="305" t="s">
        <v>507</v>
      </c>
      <c r="C157" s="322" t="s">
        <v>232</v>
      </c>
      <c r="D157" s="309" t="s">
        <v>225</v>
      </c>
      <c r="E157" s="309" t="s">
        <v>356</v>
      </c>
      <c r="F157" s="472"/>
      <c r="G157" s="329"/>
      <c r="H157" s="309" t="s">
        <v>356</v>
      </c>
      <c r="I157" s="312" t="s">
        <v>225</v>
      </c>
      <c r="J157" s="311" t="s">
        <v>719</v>
      </c>
      <c r="K157" s="315" t="s">
        <v>720</v>
      </c>
      <c r="L157" s="34" t="s">
        <v>505</v>
      </c>
      <c r="M157" s="369" t="str">
        <f>IF('Principle 1'!M157="","",'Principle 1'!M157)</f>
        <v/>
      </c>
      <c r="N157" s="366" t="str">
        <f>IF(ISNUMBER(FIND(N$6,'Assessment Information'!$C$59)),IF('Principle 1'!N157="","",'Principle 1'!N157),"N/A")</f>
        <v>N/A</v>
      </c>
      <c r="O157" s="366" t="str">
        <f>IF(ISNUMBER(FIND(O$6,'Assessment Information'!$C$59)),IF('Principle 1'!O157="","",'Principle 1'!O157),"N/A")</f>
        <v>N/A</v>
      </c>
      <c r="P157" s="366" t="str">
        <f>IF(ISNUMBER(FIND(P$6,'Assessment Information'!$C$59)),IF('Principle 1'!P157="","",'Principle 1'!P157),"N/A")</f>
        <v>N/A</v>
      </c>
      <c r="Q157" s="367" t="str">
        <f>IF('Principle 1'!Q157="","",'Principle 1'!Q157)</f>
        <v/>
      </c>
      <c r="R157" s="368" t="str">
        <f>IF('Principle 1'!R157="","",'Principle 1'!R157)</f>
        <v/>
      </c>
      <c r="S157">
        <f>IF(M157="N",MAX($S$8:S156)+1,0)</f>
        <v>0</v>
      </c>
    </row>
    <row r="158" spans="1:19" ht="13.8">
      <c r="A158" s="323"/>
      <c r="B158" s="324"/>
      <c r="C158" s="324"/>
      <c r="D158" s="309"/>
      <c r="E158" s="325"/>
      <c r="F158" s="472"/>
      <c r="G158" s="314"/>
      <c r="H158" s="325"/>
      <c r="I158" s="324"/>
      <c r="J158" s="326"/>
      <c r="K158" s="316"/>
      <c r="L158" s="34"/>
      <c r="S158">
        <f>IF(M158="N",MAX($S$8:S157)+1,0)</f>
        <v>0</v>
      </c>
    </row>
    <row r="159" spans="1:19" ht="26.4">
      <c r="A159" s="304"/>
      <c r="B159" s="304"/>
      <c r="C159" s="304"/>
      <c r="D159" s="309"/>
      <c r="E159" s="304"/>
      <c r="F159" s="472"/>
      <c r="G159" s="363" t="str">
        <f>C160</f>
        <v>1.1.11: Medical response</v>
      </c>
      <c r="H159" s="363"/>
      <c r="I159" s="363"/>
      <c r="J159" s="364"/>
      <c r="K159" s="321"/>
      <c r="L159" s="34" t="s">
        <v>505</v>
      </c>
      <c r="M159" s="466" t="s">
        <v>506</v>
      </c>
      <c r="N159" s="466"/>
      <c r="O159" s="466"/>
      <c r="P159" s="466"/>
      <c r="Q159" s="466"/>
      <c r="R159" s="308" t="str">
        <f>IF('Principle 1'!R159="","",'Principle 1'!R159)</f>
        <v/>
      </c>
      <c r="S159">
        <f>IF(M159="N",MAX($S$8:S158)+1,0)</f>
        <v>0</v>
      </c>
    </row>
    <row r="160" spans="1:19" ht="55.2">
      <c r="A160" s="305" t="s">
        <v>497</v>
      </c>
      <c r="B160" s="305" t="s">
        <v>507</v>
      </c>
      <c r="C160" s="322" t="s">
        <v>234</v>
      </c>
      <c r="D160" s="309" t="s">
        <v>214</v>
      </c>
      <c r="E160" s="309" t="s">
        <v>357</v>
      </c>
      <c r="F160" s="472"/>
      <c r="G160" s="329"/>
      <c r="H160" s="309" t="s">
        <v>357</v>
      </c>
      <c r="I160" s="310" t="s">
        <v>214</v>
      </c>
      <c r="J160" s="311" t="s">
        <v>521</v>
      </c>
      <c r="K160" s="315"/>
      <c r="L160" s="34" t="s">
        <v>505</v>
      </c>
      <c r="M160" s="369" t="str">
        <f>IF('Principle 1'!M160="","",'Principle 1'!M160)</f>
        <v/>
      </c>
      <c r="N160" s="366" t="str">
        <f>IF(ISNUMBER(FIND(N$6,'Assessment Information'!$C$59)),IF('Principle 1'!N160="","",'Principle 1'!N160),"N/A")</f>
        <v>N/A</v>
      </c>
      <c r="O160" s="366" t="str">
        <f>IF(ISNUMBER(FIND(O$6,'Assessment Information'!$C$59)),IF('Principle 1'!O160="","",'Principle 1'!O160),"N/A")</f>
        <v>N/A</v>
      </c>
      <c r="P160" s="366" t="str">
        <f>IF(ISNUMBER(FIND(P$6,'Assessment Information'!$C$59)),IF('Principle 1'!P160="","",'Principle 1'!P160),"N/A")</f>
        <v>N/A</v>
      </c>
      <c r="Q160" s="367" t="str">
        <f>IF('Principle 1'!Q160="","",'Principle 1'!Q160)</f>
        <v/>
      </c>
      <c r="R160" s="368" t="str">
        <f>IF('Principle 1'!R160="","",'Principle 1'!R160)</f>
        <v/>
      </c>
      <c r="S160">
        <f>IF(M160="N",MAX($S$8:S159)+1,0)</f>
        <v>0</v>
      </c>
    </row>
    <row r="161" spans="1:19" ht="27.6">
      <c r="A161" s="305" t="s">
        <v>497</v>
      </c>
      <c r="B161" s="305" t="s">
        <v>507</v>
      </c>
      <c r="C161" s="322" t="s">
        <v>234</v>
      </c>
      <c r="D161" s="309" t="s">
        <v>214</v>
      </c>
      <c r="E161" s="309" t="s">
        <v>358</v>
      </c>
      <c r="F161" s="472"/>
      <c r="G161" s="329"/>
      <c r="H161" s="309" t="s">
        <v>358</v>
      </c>
      <c r="I161" s="310" t="s">
        <v>214</v>
      </c>
      <c r="J161" s="311" t="s">
        <v>721</v>
      </c>
      <c r="K161" s="315" t="s">
        <v>722</v>
      </c>
      <c r="L161" s="34" t="s">
        <v>505</v>
      </c>
      <c r="M161" s="369" t="str">
        <f>IF('Principle 1'!M161="","",'Principle 1'!M161)</f>
        <v/>
      </c>
      <c r="N161" s="366" t="str">
        <f>IF(ISNUMBER(FIND(N$6,'Assessment Information'!$C$59)),IF('Principle 1'!N161="","",'Principle 1'!N161),"N/A")</f>
        <v>N/A</v>
      </c>
      <c r="O161" s="366" t="str">
        <f>IF(ISNUMBER(FIND(O$6,'Assessment Information'!$C$59)),IF('Principle 1'!O161="","",'Principle 1'!O161),"N/A")</f>
        <v>N/A</v>
      </c>
      <c r="P161" s="366" t="str">
        <f>IF(ISNUMBER(FIND(P$6,'Assessment Information'!$C$59)),IF('Principle 1'!P161="","",'Principle 1'!P161),"N/A")</f>
        <v>N/A</v>
      </c>
      <c r="Q161" s="367" t="str">
        <f>IF('Principle 1'!Q161="","",'Principle 1'!Q161)</f>
        <v/>
      </c>
      <c r="R161" s="368" t="str">
        <f>IF('Principle 1'!R161="","",'Principle 1'!R161)</f>
        <v/>
      </c>
      <c r="S161">
        <f>IF(M161="N",MAX($S$8:S160)+1,0)</f>
        <v>0</v>
      </c>
    </row>
    <row r="162" spans="1:19" ht="27.6">
      <c r="A162" s="305" t="s">
        <v>497</v>
      </c>
      <c r="B162" s="305" t="s">
        <v>507</v>
      </c>
      <c r="C162" s="322" t="s">
        <v>234</v>
      </c>
      <c r="D162" s="309" t="s">
        <v>214</v>
      </c>
      <c r="E162" s="309" t="s">
        <v>359</v>
      </c>
      <c r="F162" s="472"/>
      <c r="G162" s="329"/>
      <c r="H162" s="309" t="s">
        <v>359</v>
      </c>
      <c r="I162" s="310" t="s">
        <v>214</v>
      </c>
      <c r="J162" s="311" t="s">
        <v>723</v>
      </c>
      <c r="K162" s="316" t="s">
        <v>724</v>
      </c>
      <c r="L162" s="34" t="s">
        <v>505</v>
      </c>
      <c r="M162" s="369" t="str">
        <f>IF('Principle 1'!M162="","",'Principle 1'!M162)</f>
        <v/>
      </c>
      <c r="N162" s="366" t="str">
        <f>IF(ISNUMBER(FIND(N$6,'Assessment Information'!$C$59)),IF('Principle 1'!N162="","",'Principle 1'!N162),"N/A")</f>
        <v>N/A</v>
      </c>
      <c r="O162" s="366" t="str">
        <f>IF(ISNUMBER(FIND(O$6,'Assessment Information'!$C$59)),IF('Principle 1'!O162="","",'Principle 1'!O162),"N/A")</f>
        <v>N/A</v>
      </c>
      <c r="P162" s="366" t="str">
        <f>IF(ISNUMBER(FIND(P$6,'Assessment Information'!$C$59)),IF('Principle 1'!P162="","",'Principle 1'!P162),"N/A")</f>
        <v>N/A</v>
      </c>
      <c r="Q162" s="367" t="str">
        <f>IF('Principle 1'!Q162="","",'Principle 1'!Q162)</f>
        <v/>
      </c>
      <c r="R162" s="368" t="str">
        <f>IF('Principle 1'!R162="","",'Principle 1'!R162)</f>
        <v/>
      </c>
      <c r="S162">
        <f>IF(M162="N",MAX($S$8:S161)+1,0)</f>
        <v>0</v>
      </c>
    </row>
    <row r="163" spans="1:19" ht="27.6">
      <c r="A163" s="305" t="s">
        <v>497</v>
      </c>
      <c r="B163" s="305" t="s">
        <v>507</v>
      </c>
      <c r="C163" s="322" t="s">
        <v>234</v>
      </c>
      <c r="D163" s="309" t="s">
        <v>214</v>
      </c>
      <c r="E163" s="309" t="s">
        <v>360</v>
      </c>
      <c r="F163" s="472"/>
      <c r="G163" s="329"/>
      <c r="H163" s="309" t="s">
        <v>360</v>
      </c>
      <c r="I163" s="310" t="s">
        <v>214</v>
      </c>
      <c r="J163" s="311" t="s">
        <v>725</v>
      </c>
      <c r="K163" s="316" t="s">
        <v>726</v>
      </c>
      <c r="L163" s="34" t="s">
        <v>505</v>
      </c>
      <c r="M163" s="369" t="str">
        <f>IF('Principle 1'!M163="","",'Principle 1'!M163)</f>
        <v/>
      </c>
      <c r="N163" s="366" t="str">
        <f>IF(ISNUMBER(FIND(N$6,'Assessment Information'!$C$59)),IF('Principle 1'!N163="","",'Principle 1'!N163),"N/A")</f>
        <v>N/A</v>
      </c>
      <c r="O163" s="366" t="str">
        <f>IF(ISNUMBER(FIND(O$6,'Assessment Information'!$C$59)),IF('Principle 1'!O163="","",'Principle 1'!O163),"N/A")</f>
        <v>N/A</v>
      </c>
      <c r="P163" s="366" t="str">
        <f>IF(ISNUMBER(FIND(P$6,'Assessment Information'!$C$59)),IF('Principle 1'!P163="","",'Principle 1'!P163),"N/A")</f>
        <v>N/A</v>
      </c>
      <c r="Q163" s="367" t="str">
        <f>IF('Principle 1'!Q163="","",'Principle 1'!Q163)</f>
        <v/>
      </c>
      <c r="R163" s="368" t="str">
        <f>IF('Principle 1'!R163="","",'Principle 1'!R163)</f>
        <v/>
      </c>
      <c r="S163">
        <f>IF(M163="N",MAX($S$8:S162)+1,0)</f>
        <v>0</v>
      </c>
    </row>
    <row r="164" spans="1:19" ht="27.6">
      <c r="A164" s="305" t="s">
        <v>497</v>
      </c>
      <c r="B164" s="305" t="s">
        <v>507</v>
      </c>
      <c r="C164" s="322" t="s">
        <v>234</v>
      </c>
      <c r="D164" s="309" t="s">
        <v>214</v>
      </c>
      <c r="E164" s="309" t="s">
        <v>361</v>
      </c>
      <c r="F164" s="472"/>
      <c r="G164" s="329"/>
      <c r="H164" s="309" t="s">
        <v>361</v>
      </c>
      <c r="I164" s="310" t="s">
        <v>214</v>
      </c>
      <c r="J164" s="311" t="s">
        <v>727</v>
      </c>
      <c r="K164" s="315"/>
      <c r="L164" s="34" t="s">
        <v>505</v>
      </c>
      <c r="M164" s="369" t="str">
        <f>IF('Principle 1'!M164="","",'Principle 1'!M164)</f>
        <v/>
      </c>
      <c r="N164" s="366" t="str">
        <f>IF(ISNUMBER(FIND(N$6,'Assessment Information'!$C$59)),IF('Principle 1'!N164="","",'Principle 1'!N164),"N/A")</f>
        <v>N/A</v>
      </c>
      <c r="O164" s="366" t="str">
        <f>IF(ISNUMBER(FIND(O$6,'Assessment Information'!$C$59)),IF('Principle 1'!O164="","",'Principle 1'!O164),"N/A")</f>
        <v>N/A</v>
      </c>
      <c r="P164" s="366" t="str">
        <f>IF(ISNUMBER(FIND(P$6,'Assessment Information'!$C$59)),IF('Principle 1'!P164="","",'Principle 1'!P164),"N/A")</f>
        <v>N/A</v>
      </c>
      <c r="Q164" s="367" t="str">
        <f>IF('Principle 1'!Q164="","",'Principle 1'!Q164)</f>
        <v/>
      </c>
      <c r="R164" s="368" t="str">
        <f>IF('Principle 1'!R164="","",'Principle 1'!R164)</f>
        <v/>
      </c>
      <c r="S164">
        <f>IF(M164="N",MAX($S$8:S163)+1,0)</f>
        <v>0</v>
      </c>
    </row>
    <row r="165" spans="1:19" ht="41.4">
      <c r="A165" s="305" t="s">
        <v>497</v>
      </c>
      <c r="B165" s="305" t="s">
        <v>507</v>
      </c>
      <c r="C165" s="322" t="s">
        <v>234</v>
      </c>
      <c r="D165" s="309" t="s">
        <v>225</v>
      </c>
      <c r="E165" s="309" t="s">
        <v>362</v>
      </c>
      <c r="F165" s="472"/>
      <c r="G165" s="329"/>
      <c r="H165" s="309" t="s">
        <v>362</v>
      </c>
      <c r="I165" s="312" t="s">
        <v>225</v>
      </c>
      <c r="J165" s="311" t="s">
        <v>728</v>
      </c>
      <c r="K165" s="315"/>
      <c r="L165" s="34" t="s">
        <v>505</v>
      </c>
      <c r="M165" s="369" t="str">
        <f>IF('Principle 1'!M165="","",'Principle 1'!M165)</f>
        <v/>
      </c>
      <c r="N165" s="366" t="str">
        <f>IF(ISNUMBER(FIND(N$6,'Assessment Information'!$C$59)),IF('Principle 1'!N165="","",'Principle 1'!N165),"N/A")</f>
        <v>N/A</v>
      </c>
      <c r="O165" s="366" t="str">
        <f>IF(ISNUMBER(FIND(O$6,'Assessment Information'!$C$59)),IF('Principle 1'!O165="","",'Principle 1'!O165),"N/A")</f>
        <v>N/A</v>
      </c>
      <c r="P165" s="366" t="str">
        <f>IF(ISNUMBER(FIND(P$6,'Assessment Information'!$C$59)),IF('Principle 1'!P165="","",'Principle 1'!P165),"N/A")</f>
        <v>N/A</v>
      </c>
      <c r="Q165" s="367" t="str">
        <f>IF('Principle 1'!Q165="","",'Principle 1'!Q165)</f>
        <v/>
      </c>
      <c r="R165" s="368" t="str">
        <f>IF('Principle 1'!R165="","",'Principle 1'!R165)</f>
        <v/>
      </c>
      <c r="S165">
        <f>IF(M165="N",MAX($S$8:S164)+1,0)</f>
        <v>0</v>
      </c>
    </row>
    <row r="166" spans="1:19" ht="27.6">
      <c r="A166" s="305" t="s">
        <v>497</v>
      </c>
      <c r="B166" s="305" t="s">
        <v>507</v>
      </c>
      <c r="C166" s="322" t="s">
        <v>234</v>
      </c>
      <c r="D166" s="309" t="s">
        <v>225</v>
      </c>
      <c r="E166" s="309" t="s">
        <v>363</v>
      </c>
      <c r="F166" s="472"/>
      <c r="G166" s="329"/>
      <c r="H166" s="309" t="s">
        <v>363</v>
      </c>
      <c r="I166" s="312" t="s">
        <v>225</v>
      </c>
      <c r="J166" s="311" t="s">
        <v>729</v>
      </c>
      <c r="K166" s="315" t="s">
        <v>730</v>
      </c>
      <c r="L166" s="34" t="s">
        <v>505</v>
      </c>
      <c r="M166" s="369" t="str">
        <f>IF('Principle 1'!M166="","",'Principle 1'!M166)</f>
        <v/>
      </c>
      <c r="N166" s="366" t="str">
        <f>IF(ISNUMBER(FIND(N$6,'Assessment Information'!$C$59)),IF('Principle 1'!N166="","",'Principle 1'!N166),"N/A")</f>
        <v>N/A</v>
      </c>
      <c r="O166" s="366" t="str">
        <f>IF(ISNUMBER(FIND(O$6,'Assessment Information'!$C$59)),IF('Principle 1'!O166="","",'Principle 1'!O166),"N/A")</f>
        <v>N/A</v>
      </c>
      <c r="P166" s="366" t="str">
        <f>IF(ISNUMBER(FIND(P$6,'Assessment Information'!$C$59)),IF('Principle 1'!P166="","",'Principle 1'!P166),"N/A")</f>
        <v>N/A</v>
      </c>
      <c r="Q166" s="367" t="str">
        <f>IF('Principle 1'!Q166="","",'Principle 1'!Q166)</f>
        <v/>
      </c>
      <c r="R166" s="368" t="str">
        <f>IF('Principle 1'!R166="","",'Principle 1'!R166)</f>
        <v/>
      </c>
      <c r="S166">
        <f>IF(M166="N",MAX($S$8:S165)+1,0)</f>
        <v>0</v>
      </c>
    </row>
    <row r="167" spans="1:19" ht="13.8">
      <c r="A167" s="323"/>
      <c r="B167" s="324"/>
      <c r="C167" s="324"/>
      <c r="D167" s="309"/>
      <c r="E167" s="325"/>
      <c r="F167" s="472"/>
      <c r="G167" s="314"/>
      <c r="H167" s="325"/>
      <c r="I167" s="324"/>
      <c r="J167" s="326"/>
      <c r="K167" s="316"/>
      <c r="L167" s="34"/>
      <c r="S167">
        <f>IF(M167="N",MAX($S$8:S166)+1,0)</f>
        <v>0</v>
      </c>
    </row>
    <row r="168" spans="1:19" ht="26.4">
      <c r="A168" s="304"/>
      <c r="B168" s="304"/>
      <c r="C168" s="304"/>
      <c r="D168" s="309"/>
      <c r="E168" s="304"/>
      <c r="F168" s="472"/>
      <c r="G168" s="363" t="str">
        <f>C169</f>
        <v>1.1.12: Observer rights</v>
      </c>
      <c r="H168" s="363"/>
      <c r="I168" s="363"/>
      <c r="J168" s="364"/>
      <c r="K168" s="321"/>
      <c r="L168" s="34" t="s">
        <v>505</v>
      </c>
      <c r="M168" s="466" t="s">
        <v>506</v>
      </c>
      <c r="N168" s="466"/>
      <c r="O168" s="466"/>
      <c r="P168" s="466"/>
      <c r="Q168" s="466"/>
      <c r="R168" s="308" t="str">
        <f>IF('Principle 1'!R168="","",'Principle 1'!R168)</f>
        <v/>
      </c>
      <c r="S168">
        <f>IF(M168="N",MAX($S$8:S167)+1,0)</f>
        <v>0</v>
      </c>
    </row>
    <row r="169" spans="1:19" ht="55.2">
      <c r="A169" s="305" t="s">
        <v>497</v>
      </c>
      <c r="B169" s="305" t="s">
        <v>507</v>
      </c>
      <c r="C169" s="322" t="s">
        <v>236</v>
      </c>
      <c r="D169" s="309" t="s">
        <v>214</v>
      </c>
      <c r="E169" s="309" t="s">
        <v>364</v>
      </c>
      <c r="F169" s="472"/>
      <c r="G169" s="329"/>
      <c r="H169" s="309" t="s">
        <v>364</v>
      </c>
      <c r="I169" s="310" t="s">
        <v>214</v>
      </c>
      <c r="J169" s="311" t="s">
        <v>521</v>
      </c>
      <c r="K169" s="315"/>
      <c r="L169" s="34" t="s">
        <v>505</v>
      </c>
      <c r="M169" s="369" t="str">
        <f>IF('Principle 1'!M169="","",'Principle 1'!M169)</f>
        <v/>
      </c>
      <c r="N169" s="366" t="str">
        <f>IF(ISNUMBER(FIND(N$6,'Assessment Information'!$C$59)),IF('Principle 1'!N169="","",'Principle 1'!N169),"N/A")</f>
        <v>N/A</v>
      </c>
      <c r="O169" s="366" t="str">
        <f>IF(ISNUMBER(FIND(O$6,'Assessment Information'!$C$59)),IF('Principle 1'!O169="","",'Principle 1'!O169),"N/A")</f>
        <v>N/A</v>
      </c>
      <c r="P169" s="366" t="str">
        <f>IF(ISNUMBER(FIND(P$6,'Assessment Information'!$C$59)),IF('Principle 1'!P169="","",'Principle 1'!P169),"N/A")</f>
        <v>N/A</v>
      </c>
      <c r="Q169" s="367" t="str">
        <f>IF('Principle 1'!Q169="","",'Principle 1'!Q169)</f>
        <v/>
      </c>
      <c r="R169" s="368" t="str">
        <f>IF('Principle 1'!R169="","",'Principle 1'!R169)</f>
        <v/>
      </c>
      <c r="S169">
        <f>IF(M169="N",MAX($S$8:S168)+1,0)</f>
        <v>0</v>
      </c>
    </row>
    <row r="170" spans="1:19" ht="27.6">
      <c r="A170" s="305" t="s">
        <v>497</v>
      </c>
      <c r="B170" s="305" t="s">
        <v>507</v>
      </c>
      <c r="C170" s="322" t="s">
        <v>236</v>
      </c>
      <c r="D170" s="309" t="s">
        <v>214</v>
      </c>
      <c r="E170" s="309" t="s">
        <v>365</v>
      </c>
      <c r="F170" s="472"/>
      <c r="G170" s="329"/>
      <c r="H170" s="309" t="s">
        <v>365</v>
      </c>
      <c r="I170" s="310" t="s">
        <v>214</v>
      </c>
      <c r="J170" s="311" t="s">
        <v>731</v>
      </c>
      <c r="K170" s="315"/>
      <c r="L170" s="34" t="s">
        <v>505</v>
      </c>
      <c r="M170" s="369" t="str">
        <f>IF('Principle 1'!M170="","",'Principle 1'!M170)</f>
        <v/>
      </c>
      <c r="N170" s="366" t="str">
        <f>IF(ISNUMBER(FIND(N$6,'Assessment Information'!$C$59)),IF('Principle 1'!N170="","",'Principle 1'!N170),"N/A")</f>
        <v>N/A</v>
      </c>
      <c r="O170" s="366" t="str">
        <f>IF(ISNUMBER(FIND(O$6,'Assessment Information'!$C$59)),IF('Principle 1'!O170="","",'Principle 1'!O170),"N/A")</f>
        <v>N/A</v>
      </c>
      <c r="P170" s="366" t="str">
        <f>IF(ISNUMBER(FIND(P$6,'Assessment Information'!$C$59)),IF('Principle 1'!P170="","",'Principle 1'!P170),"N/A")</f>
        <v>N/A</v>
      </c>
      <c r="Q170" s="367" t="str">
        <f>IF('Principle 1'!Q170="","",'Principle 1'!Q170)</f>
        <v/>
      </c>
      <c r="R170" s="368" t="str">
        <f>IF('Principle 1'!R170="","",'Principle 1'!R170)</f>
        <v/>
      </c>
      <c r="S170">
        <f>IF(M170="N",MAX($S$8:S169)+1,0)</f>
        <v>0</v>
      </c>
    </row>
    <row r="171" spans="1:19" ht="41.4">
      <c r="A171" s="305" t="s">
        <v>497</v>
      </c>
      <c r="B171" s="305" t="s">
        <v>507</v>
      </c>
      <c r="C171" s="322" t="s">
        <v>236</v>
      </c>
      <c r="D171" s="309" t="s">
        <v>214</v>
      </c>
      <c r="E171" s="309" t="s">
        <v>366</v>
      </c>
      <c r="F171" s="472"/>
      <c r="G171" s="329"/>
      <c r="H171" s="309" t="s">
        <v>366</v>
      </c>
      <c r="I171" s="310" t="s">
        <v>214</v>
      </c>
      <c r="J171" s="311" t="s">
        <v>732</v>
      </c>
      <c r="K171" s="315" t="s">
        <v>733</v>
      </c>
      <c r="L171" s="34" t="s">
        <v>505</v>
      </c>
      <c r="M171" s="369" t="str">
        <f>IF('Principle 1'!M171="","",'Principle 1'!M171)</f>
        <v/>
      </c>
      <c r="N171" s="366" t="str">
        <f>IF(ISNUMBER(FIND(N$6,'Assessment Information'!$C$59)),IF('Principle 1'!N171="","",'Principle 1'!N171),"N/A")</f>
        <v>N/A</v>
      </c>
      <c r="O171" s="366" t="str">
        <f>IF(ISNUMBER(FIND(O$6,'Assessment Information'!$C$59)),IF('Principle 1'!O171="","",'Principle 1'!O171),"N/A")</f>
        <v>N/A</v>
      </c>
      <c r="P171" s="366" t="str">
        <f>IF(ISNUMBER(FIND(P$6,'Assessment Information'!$C$59)),IF('Principle 1'!P171="","",'Principle 1'!P171),"N/A")</f>
        <v>N/A</v>
      </c>
      <c r="Q171" s="367" t="str">
        <f>IF('Principle 1'!Q171="","",'Principle 1'!Q171)</f>
        <v/>
      </c>
      <c r="R171" s="368" t="str">
        <f>IF('Principle 1'!R171="","",'Principle 1'!R171)</f>
        <v/>
      </c>
      <c r="S171">
        <f>IF(M171="N",MAX($S$8:S170)+1,0)</f>
        <v>0</v>
      </c>
    </row>
    <row r="172" spans="1:19" ht="41.4">
      <c r="A172" s="305" t="s">
        <v>497</v>
      </c>
      <c r="B172" s="305" t="s">
        <v>507</v>
      </c>
      <c r="C172" s="322" t="s">
        <v>236</v>
      </c>
      <c r="D172" s="309" t="s">
        <v>214</v>
      </c>
      <c r="E172" s="309" t="s">
        <v>367</v>
      </c>
      <c r="F172" s="472"/>
      <c r="G172" s="329"/>
      <c r="H172" s="309" t="s">
        <v>367</v>
      </c>
      <c r="I172" s="310" t="s">
        <v>214</v>
      </c>
      <c r="J172" s="311" t="s">
        <v>734</v>
      </c>
      <c r="K172" s="315"/>
      <c r="L172" s="34" t="s">
        <v>505</v>
      </c>
      <c r="M172" s="369" t="str">
        <f>IF('Principle 1'!M172="","",'Principle 1'!M172)</f>
        <v/>
      </c>
      <c r="N172" s="366" t="str">
        <f>IF(ISNUMBER(FIND(N$6,'Assessment Information'!$C$59)),IF('Principle 1'!N172="","",'Principle 1'!N172),"N/A")</f>
        <v>N/A</v>
      </c>
      <c r="O172" s="366" t="str">
        <f>IF(ISNUMBER(FIND(O$6,'Assessment Information'!$C$59)),IF('Principle 1'!O172="","",'Principle 1'!O172),"N/A")</f>
        <v>N/A</v>
      </c>
      <c r="P172" s="366" t="str">
        <f>IF(ISNUMBER(FIND(P$6,'Assessment Information'!$C$59)),IF('Principle 1'!P172="","",'Principle 1'!P172),"N/A")</f>
        <v>N/A</v>
      </c>
      <c r="Q172" s="367" t="str">
        <f>IF('Principle 1'!Q172="","",'Principle 1'!Q172)</f>
        <v/>
      </c>
      <c r="R172" s="368" t="str">
        <f>IF('Principle 1'!R172="","",'Principle 1'!R172)</f>
        <v/>
      </c>
      <c r="S172">
        <f>IF(M172="N",MAX($S$8:S171)+1,0)</f>
        <v>0</v>
      </c>
    </row>
    <row r="173" spans="1:19" ht="27.6">
      <c r="A173" s="305" t="s">
        <v>497</v>
      </c>
      <c r="B173" s="305" t="s">
        <v>507</v>
      </c>
      <c r="C173" s="322" t="s">
        <v>236</v>
      </c>
      <c r="D173" s="309" t="s">
        <v>214</v>
      </c>
      <c r="E173" s="309" t="s">
        <v>368</v>
      </c>
      <c r="F173" s="472"/>
      <c r="G173" s="329"/>
      <c r="H173" s="309" t="s">
        <v>368</v>
      </c>
      <c r="I173" s="310" t="s">
        <v>214</v>
      </c>
      <c r="J173" s="311" t="s">
        <v>735</v>
      </c>
      <c r="K173" s="315"/>
      <c r="L173" s="34" t="s">
        <v>505</v>
      </c>
      <c r="M173" s="369" t="str">
        <f>IF('Principle 1'!M173="","",'Principle 1'!M173)</f>
        <v/>
      </c>
      <c r="N173" s="366" t="str">
        <f>IF(ISNUMBER(FIND(N$6,'Assessment Information'!$C$59)),IF('Principle 1'!N173="","",'Principle 1'!N173),"N/A")</f>
        <v>N/A</v>
      </c>
      <c r="O173" s="366" t="str">
        <f>IF(ISNUMBER(FIND(O$6,'Assessment Information'!$C$59)),IF('Principle 1'!O173="","",'Principle 1'!O173),"N/A")</f>
        <v>N/A</v>
      </c>
      <c r="P173" s="366" t="str">
        <f>IF(ISNUMBER(FIND(P$6,'Assessment Information'!$C$59)),IF('Principle 1'!P173="","",'Principle 1'!P173),"N/A")</f>
        <v>N/A</v>
      </c>
      <c r="Q173" s="367" t="str">
        <f>IF('Principle 1'!Q173="","",'Principle 1'!Q173)</f>
        <v/>
      </c>
      <c r="R173" s="368" t="str">
        <f>IF('Principle 1'!R173="","",'Principle 1'!R173)</f>
        <v/>
      </c>
      <c r="S173">
        <f>IF(M173="N",MAX($S$8:S172)+1,0)</f>
        <v>0</v>
      </c>
    </row>
    <row r="174" spans="1:19" ht="27.6">
      <c r="A174" s="305" t="s">
        <v>497</v>
      </c>
      <c r="B174" s="305" t="s">
        <v>507</v>
      </c>
      <c r="C174" s="322" t="s">
        <v>236</v>
      </c>
      <c r="D174" s="309" t="s">
        <v>214</v>
      </c>
      <c r="E174" s="309" t="s">
        <v>369</v>
      </c>
      <c r="F174" s="472"/>
      <c r="G174" s="329"/>
      <c r="H174" s="309" t="s">
        <v>369</v>
      </c>
      <c r="I174" s="310" t="s">
        <v>214</v>
      </c>
      <c r="J174" s="311" t="s">
        <v>736</v>
      </c>
      <c r="K174" s="315"/>
      <c r="L174" s="34" t="s">
        <v>505</v>
      </c>
      <c r="M174" s="369" t="str">
        <f>IF('Principle 1'!M174="","",'Principle 1'!M174)</f>
        <v/>
      </c>
      <c r="N174" s="366" t="str">
        <f>IF(ISNUMBER(FIND(N$6,'Assessment Information'!$C$59)),IF('Principle 1'!N174="","",'Principle 1'!N174),"N/A")</f>
        <v>N/A</v>
      </c>
      <c r="O174" s="366" t="str">
        <f>IF(ISNUMBER(FIND(O$6,'Assessment Information'!$C$59)),IF('Principle 1'!O174="","",'Principle 1'!O174),"N/A")</f>
        <v>N/A</v>
      </c>
      <c r="P174" s="366" t="str">
        <f>IF(ISNUMBER(FIND(P$6,'Assessment Information'!$C$59)),IF('Principle 1'!P174="","",'Principle 1'!P174),"N/A")</f>
        <v>N/A</v>
      </c>
      <c r="Q174" s="367" t="str">
        <f>IF('Principle 1'!Q174="","",'Principle 1'!Q174)</f>
        <v/>
      </c>
      <c r="R174" s="368" t="str">
        <f>IF('Principle 1'!R174="","",'Principle 1'!R174)</f>
        <v/>
      </c>
      <c r="S174">
        <f>IF(M174="N",MAX($S$8:S173)+1,0)</f>
        <v>0</v>
      </c>
    </row>
    <row r="175" spans="1:19" ht="41.4">
      <c r="A175" s="305" t="s">
        <v>497</v>
      </c>
      <c r="B175" s="305" t="s">
        <v>507</v>
      </c>
      <c r="C175" s="322" t="s">
        <v>236</v>
      </c>
      <c r="D175" s="309" t="s">
        <v>214</v>
      </c>
      <c r="E175" s="309" t="s">
        <v>370</v>
      </c>
      <c r="F175" s="472"/>
      <c r="G175" s="329"/>
      <c r="H175" s="309" t="s">
        <v>370</v>
      </c>
      <c r="I175" s="310" t="s">
        <v>214</v>
      </c>
      <c r="J175" s="308" t="s">
        <v>737</v>
      </c>
      <c r="K175" s="315"/>
      <c r="L175" s="34" t="s">
        <v>505</v>
      </c>
      <c r="M175" s="369" t="str">
        <f>IF('Principle 1'!M175="","",'Principle 1'!M175)</f>
        <v/>
      </c>
      <c r="N175" s="366" t="str">
        <f>IF(ISNUMBER(FIND(N$6,'Assessment Information'!$C$59)),IF('Principle 1'!N175="","",'Principle 1'!N175),"N/A")</f>
        <v>N/A</v>
      </c>
      <c r="O175" s="366" t="str">
        <f>IF(ISNUMBER(FIND(O$6,'Assessment Information'!$C$59)),IF('Principle 1'!O175="","",'Principle 1'!O175),"N/A")</f>
        <v>N/A</v>
      </c>
      <c r="P175" s="366" t="str">
        <f>IF(ISNUMBER(FIND(P$6,'Assessment Information'!$C$59)),IF('Principle 1'!P175="","",'Principle 1'!P175),"N/A")</f>
        <v>N/A</v>
      </c>
      <c r="Q175" s="367" t="str">
        <f>IF('Principle 1'!Q175="","",'Principle 1'!Q175)</f>
        <v/>
      </c>
      <c r="R175" s="368" t="str">
        <f>IF('Principle 1'!R175="","",'Principle 1'!R175)</f>
        <v/>
      </c>
      <c r="S175">
        <f>IF(M175="N",MAX($S$8:S174)+1,0)</f>
        <v>0</v>
      </c>
    </row>
    <row r="176" spans="1:19" ht="27.6">
      <c r="A176" s="305" t="s">
        <v>497</v>
      </c>
      <c r="B176" s="305" t="s">
        <v>507</v>
      </c>
      <c r="C176" s="322" t="s">
        <v>236</v>
      </c>
      <c r="D176" s="309" t="s">
        <v>214</v>
      </c>
      <c r="E176" s="309" t="s">
        <v>371</v>
      </c>
      <c r="F176" s="472"/>
      <c r="G176" s="329"/>
      <c r="H176" s="309" t="s">
        <v>371</v>
      </c>
      <c r="I176" s="310" t="s">
        <v>214</v>
      </c>
      <c r="J176" s="308" t="s">
        <v>738</v>
      </c>
      <c r="K176" s="315"/>
      <c r="L176" s="34" t="s">
        <v>505</v>
      </c>
      <c r="M176" s="369" t="str">
        <f>IF('Principle 1'!M176="","",'Principle 1'!M176)</f>
        <v/>
      </c>
      <c r="N176" s="366" t="str">
        <f>IF(ISNUMBER(FIND(N$6,'Assessment Information'!$C$59)),IF('Principle 1'!N176="","",'Principle 1'!N176),"N/A")</f>
        <v>N/A</v>
      </c>
      <c r="O176" s="366" t="str">
        <f>IF(ISNUMBER(FIND(O$6,'Assessment Information'!$C$59)),IF('Principle 1'!O176="","",'Principle 1'!O176),"N/A")</f>
        <v>N/A</v>
      </c>
      <c r="P176" s="366" t="str">
        <f>IF(ISNUMBER(FIND(P$6,'Assessment Information'!$C$59)),IF('Principle 1'!P176="","",'Principle 1'!P176),"N/A")</f>
        <v>N/A</v>
      </c>
      <c r="Q176" s="367" t="str">
        <f>IF('Principle 1'!Q176="","",'Principle 1'!Q176)</f>
        <v/>
      </c>
      <c r="R176" s="368" t="str">
        <f>IF('Principle 1'!R176="","",'Principle 1'!R176)</f>
        <v/>
      </c>
      <c r="S176">
        <f>IF(M176="N",MAX($S$8:S175)+1,0)</f>
        <v>0</v>
      </c>
    </row>
    <row r="177" spans="1:19" ht="27.6">
      <c r="A177" s="305" t="s">
        <v>497</v>
      </c>
      <c r="B177" s="305" t="s">
        <v>507</v>
      </c>
      <c r="C177" s="322" t="s">
        <v>236</v>
      </c>
      <c r="D177" s="309" t="s">
        <v>225</v>
      </c>
      <c r="E177" s="309" t="s">
        <v>372</v>
      </c>
      <c r="F177" s="472"/>
      <c r="G177" s="329"/>
      <c r="H177" s="309" t="s">
        <v>372</v>
      </c>
      <c r="I177" s="312" t="s">
        <v>225</v>
      </c>
      <c r="J177" s="308" t="s">
        <v>739</v>
      </c>
      <c r="K177" s="315"/>
      <c r="L177" s="34" t="s">
        <v>505</v>
      </c>
      <c r="M177" s="369" t="str">
        <f>IF('Principle 1'!M177="","",'Principle 1'!M177)</f>
        <v/>
      </c>
      <c r="N177" s="366" t="str">
        <f>IF(ISNUMBER(FIND(N$6,'Assessment Information'!$C$59)),IF('Principle 1'!N177="","",'Principle 1'!N177),"N/A")</f>
        <v>N/A</v>
      </c>
      <c r="O177" s="366" t="str">
        <f>IF(ISNUMBER(FIND(O$6,'Assessment Information'!$C$59)),IF('Principle 1'!O177="","",'Principle 1'!O177),"N/A")</f>
        <v>N/A</v>
      </c>
      <c r="P177" s="366" t="str">
        <f>IF(ISNUMBER(FIND(P$6,'Assessment Information'!$C$59)),IF('Principle 1'!P177="","",'Principle 1'!P177),"N/A")</f>
        <v>N/A</v>
      </c>
      <c r="Q177" s="367" t="str">
        <f>IF('Principle 1'!Q177="","",'Principle 1'!Q177)</f>
        <v/>
      </c>
      <c r="R177" s="368" t="str">
        <f>IF('Principle 1'!R177="","",'Principle 1'!R177)</f>
        <v/>
      </c>
      <c r="S177">
        <f>IF(M177="N",MAX($S$8:S176)+1,0)</f>
        <v>0</v>
      </c>
    </row>
    <row r="178" spans="1:19" ht="27.6">
      <c r="A178" s="305" t="s">
        <v>497</v>
      </c>
      <c r="B178" s="305" t="s">
        <v>507</v>
      </c>
      <c r="C178" s="322" t="s">
        <v>236</v>
      </c>
      <c r="D178" s="309" t="s">
        <v>225</v>
      </c>
      <c r="E178" s="309" t="s">
        <v>373</v>
      </c>
      <c r="F178" s="472"/>
      <c r="G178" s="329"/>
      <c r="H178" s="309" t="s">
        <v>373</v>
      </c>
      <c r="I178" s="312" t="s">
        <v>225</v>
      </c>
      <c r="J178" s="308" t="s">
        <v>740</v>
      </c>
      <c r="K178" s="315"/>
      <c r="L178" s="34" t="s">
        <v>505</v>
      </c>
      <c r="M178" s="369" t="str">
        <f>IF('Principle 1'!M178="","",'Principle 1'!M178)</f>
        <v/>
      </c>
      <c r="N178" s="366" t="str">
        <f>IF(ISNUMBER(FIND(N$6,'Assessment Information'!$C$59)),IF('Principle 1'!N178="","",'Principle 1'!N178),"N/A")</f>
        <v>N/A</v>
      </c>
      <c r="O178" s="366" t="str">
        <f>IF(ISNUMBER(FIND(O$6,'Assessment Information'!$C$59)),IF('Principle 1'!O178="","",'Principle 1'!O178),"N/A")</f>
        <v>N/A</v>
      </c>
      <c r="P178" s="366" t="str">
        <f>IF(ISNUMBER(FIND(P$6,'Assessment Information'!$C$59)),IF('Principle 1'!P178="","",'Principle 1'!P178),"N/A")</f>
        <v>N/A</v>
      </c>
      <c r="Q178" s="367" t="str">
        <f>IF('Principle 1'!Q178="","",'Principle 1'!Q178)</f>
        <v/>
      </c>
      <c r="R178" s="368" t="str">
        <f>IF('Principle 1'!R178="","",'Principle 1'!R178)</f>
        <v/>
      </c>
      <c r="S178">
        <f>IF(M178="N",MAX($S$8:S177)+1,0)</f>
        <v>0</v>
      </c>
    </row>
    <row r="179" spans="1:19" ht="41.4">
      <c r="A179" s="305" t="s">
        <v>497</v>
      </c>
      <c r="B179" s="305" t="s">
        <v>507</v>
      </c>
      <c r="C179" s="322" t="s">
        <v>236</v>
      </c>
      <c r="D179" s="309" t="s">
        <v>225</v>
      </c>
      <c r="E179" s="309" t="s">
        <v>374</v>
      </c>
      <c r="F179" s="472"/>
      <c r="G179" s="329"/>
      <c r="H179" s="309" t="s">
        <v>374</v>
      </c>
      <c r="I179" s="312" t="s">
        <v>225</v>
      </c>
      <c r="J179" s="308" t="s">
        <v>741</v>
      </c>
      <c r="K179" s="315"/>
      <c r="L179" s="34" t="s">
        <v>505</v>
      </c>
      <c r="M179" s="369" t="str">
        <f>IF('Principle 1'!M179="","",'Principle 1'!M179)</f>
        <v/>
      </c>
      <c r="N179" s="366" t="str">
        <f>IF(ISNUMBER(FIND(N$6,'Assessment Information'!$C$59)),IF('Principle 1'!N179="","",'Principle 1'!N179),"N/A")</f>
        <v>N/A</v>
      </c>
      <c r="O179" s="366" t="str">
        <f>IF(ISNUMBER(FIND(O$6,'Assessment Information'!$C$59)),IF('Principle 1'!O179="","",'Principle 1'!O179),"N/A")</f>
        <v>N/A</v>
      </c>
      <c r="P179" s="366" t="str">
        <f>IF(ISNUMBER(FIND(P$6,'Assessment Information'!$C$59)),IF('Principle 1'!P179="","",'Principle 1'!P179),"N/A")</f>
        <v>N/A</v>
      </c>
      <c r="Q179" s="367" t="str">
        <f>IF('Principle 1'!Q179="","",'Principle 1'!Q179)</f>
        <v/>
      </c>
      <c r="R179" s="368" t="str">
        <f>IF('Principle 1'!R179="","",'Principle 1'!R179)</f>
        <v/>
      </c>
      <c r="S179">
        <f>IF(M179="N",MAX($S$8:S178)+1,0)</f>
        <v>0</v>
      </c>
    </row>
    <row r="180" spans="1:19" ht="13.8">
      <c r="A180" s="323"/>
      <c r="B180" s="324"/>
      <c r="C180" s="324"/>
      <c r="D180" s="309"/>
      <c r="E180" s="325"/>
      <c r="F180" s="472"/>
      <c r="G180" s="314"/>
      <c r="H180" s="325"/>
      <c r="I180" s="324"/>
      <c r="J180" s="326"/>
      <c r="K180" s="316"/>
      <c r="L180" s="34"/>
      <c r="S180">
        <f>IF(M180="N",MAX($S$8:S179)+1,0)</f>
        <v>0</v>
      </c>
    </row>
    <row r="181" spans="1:19" ht="30">
      <c r="A181" s="303"/>
      <c r="B181" s="303"/>
      <c r="C181" s="303"/>
      <c r="D181" s="303"/>
      <c r="E181" s="303"/>
      <c r="F181" s="471" t="str">
        <f>B183</f>
        <v>Component 1.2: Business conduct and commercial agreements uphold human rights and dignity of workers.</v>
      </c>
      <c r="G181" s="471"/>
      <c r="H181" s="471"/>
      <c r="I181" s="471"/>
      <c r="J181" s="471"/>
      <c r="K181" s="479"/>
      <c r="L181" s="330" t="s">
        <v>505</v>
      </c>
      <c r="M181" s="361"/>
      <c r="N181" s="361"/>
      <c r="O181" s="361"/>
      <c r="P181" s="361"/>
      <c r="Q181" s="361"/>
      <c r="R181" s="361"/>
      <c r="S181">
        <f>IF(M181="N",MAX($S$8:S180)+1,0)</f>
        <v>0</v>
      </c>
    </row>
    <row r="182" spans="1:19" ht="26.4">
      <c r="A182" s="304"/>
      <c r="B182" s="304"/>
      <c r="C182" s="304"/>
      <c r="D182" s="309"/>
      <c r="E182" s="304"/>
      <c r="F182" s="472"/>
      <c r="G182" s="363" t="str">
        <f>C183</f>
        <v>1.2.1: Corporate responsibility and transparency</v>
      </c>
      <c r="H182" s="363"/>
      <c r="I182" s="363"/>
      <c r="J182" s="364"/>
      <c r="K182" s="321"/>
      <c r="L182" s="34" t="s">
        <v>505</v>
      </c>
      <c r="M182" s="466" t="s">
        <v>506</v>
      </c>
      <c r="N182" s="466"/>
      <c r="O182" s="466"/>
      <c r="P182" s="466"/>
      <c r="Q182" s="466"/>
      <c r="R182" s="308" t="str">
        <f>IF('Principle 1'!R182="","",'Principle 1'!R182)</f>
        <v/>
      </c>
      <c r="S182">
        <f>IF(M182="N",MAX($S$8:S181)+1,0)</f>
        <v>0</v>
      </c>
    </row>
    <row r="183" spans="1:19" ht="55.2">
      <c r="A183" s="305" t="s">
        <v>497</v>
      </c>
      <c r="B183" s="305" t="s">
        <v>742</v>
      </c>
      <c r="C183" s="322" t="s">
        <v>238</v>
      </c>
      <c r="D183" s="309" t="s">
        <v>214</v>
      </c>
      <c r="E183" s="309" t="s">
        <v>375</v>
      </c>
      <c r="F183" s="472"/>
      <c r="G183" s="329"/>
      <c r="H183" s="309" t="s">
        <v>375</v>
      </c>
      <c r="I183" s="310" t="s">
        <v>214</v>
      </c>
      <c r="J183" s="311" t="s">
        <v>521</v>
      </c>
      <c r="K183" s="315"/>
      <c r="L183" s="34" t="s">
        <v>505</v>
      </c>
      <c r="M183" s="369" t="str">
        <f>IF('Principle 1'!M183="","",'Principle 1'!M183)</f>
        <v/>
      </c>
      <c r="N183" s="366" t="str">
        <f>IF(ISNUMBER(FIND(N$6,'Assessment Information'!$C$59)),IF('Principle 1'!N183="","",'Principle 1'!N183),"N/A")</f>
        <v>N/A</v>
      </c>
      <c r="O183" s="366" t="str">
        <f>IF(ISNUMBER(FIND(O$6,'Assessment Information'!$C$59)),IF('Principle 1'!O183="","",'Principle 1'!O183),"N/A")</f>
        <v>N/A</v>
      </c>
      <c r="P183" s="366" t="str">
        <f>IF(ISNUMBER(FIND(P$6,'Assessment Information'!$C$59)),IF('Principle 1'!P183="","",'Principle 1'!P183),"N/A")</f>
        <v>N/A</v>
      </c>
      <c r="Q183" s="367" t="str">
        <f>IF('Principle 1'!Q183="","",'Principle 1'!Q183)</f>
        <v/>
      </c>
      <c r="R183" s="368" t="str">
        <f>IF('Principle 1'!R183="","",'Principle 1'!R183)</f>
        <v/>
      </c>
      <c r="S183">
        <f>IF(M183="N",MAX($S$8:S182)+1,0)</f>
        <v>0</v>
      </c>
    </row>
    <row r="184" spans="1:19" ht="26.4">
      <c r="A184" s="305" t="s">
        <v>497</v>
      </c>
      <c r="B184" s="305" t="s">
        <v>742</v>
      </c>
      <c r="C184" s="322" t="s">
        <v>238</v>
      </c>
      <c r="D184" s="309" t="s">
        <v>214</v>
      </c>
      <c r="E184" s="309" t="s">
        <v>376</v>
      </c>
      <c r="F184" s="472"/>
      <c r="G184" s="329"/>
      <c r="H184" s="309" t="s">
        <v>376</v>
      </c>
      <c r="I184" s="310" t="s">
        <v>214</v>
      </c>
      <c r="J184" s="311" t="s">
        <v>743</v>
      </c>
      <c r="K184" s="315"/>
      <c r="L184" s="34" t="s">
        <v>505</v>
      </c>
      <c r="M184" s="369" t="str">
        <f>IF('Principle 1'!M184="","",'Principle 1'!M184)</f>
        <v/>
      </c>
      <c r="N184" s="366" t="str">
        <f>IF(ISNUMBER(FIND(N$6,'Assessment Information'!$C$59)),IF('Principle 1'!N184="","",'Principle 1'!N184),"N/A")</f>
        <v>N/A</v>
      </c>
      <c r="O184" s="366" t="str">
        <f>IF(ISNUMBER(FIND(O$6,'Assessment Information'!$C$59)),IF('Principle 1'!O184="","",'Principle 1'!O184),"N/A")</f>
        <v>N/A</v>
      </c>
      <c r="P184" s="366" t="str">
        <f>IF(ISNUMBER(FIND(P$6,'Assessment Information'!$C$59)),IF('Principle 1'!P184="","",'Principle 1'!P184),"N/A")</f>
        <v>N/A</v>
      </c>
      <c r="Q184" s="367" t="str">
        <f>IF('Principle 1'!Q184="","",'Principle 1'!Q184)</f>
        <v/>
      </c>
      <c r="R184" s="368" t="str">
        <f>IF('Principle 1'!R184="","",'Principle 1'!R184)</f>
        <v/>
      </c>
      <c r="S184">
        <f>IF(M184="N",MAX($S$8:S183)+1,0)</f>
        <v>0</v>
      </c>
    </row>
    <row r="185" spans="1:19" ht="41.4">
      <c r="A185" s="305" t="s">
        <v>497</v>
      </c>
      <c r="B185" s="305" t="s">
        <v>742</v>
      </c>
      <c r="C185" s="322" t="s">
        <v>238</v>
      </c>
      <c r="D185" s="309" t="s">
        <v>214</v>
      </c>
      <c r="E185" s="309" t="s">
        <v>377</v>
      </c>
      <c r="F185" s="472"/>
      <c r="G185" s="329"/>
      <c r="H185" s="309" t="s">
        <v>377</v>
      </c>
      <c r="I185" s="310" t="s">
        <v>214</v>
      </c>
      <c r="J185" s="311" t="s">
        <v>744</v>
      </c>
      <c r="K185" s="315" t="s">
        <v>745</v>
      </c>
      <c r="L185" s="34" t="s">
        <v>505</v>
      </c>
      <c r="M185" s="369" t="str">
        <f>IF('Principle 1'!M185="","",'Principle 1'!M185)</f>
        <v/>
      </c>
      <c r="N185" s="366" t="str">
        <f>IF(ISNUMBER(FIND(N$6,'Assessment Information'!$C$59)),IF('Principle 1'!N185="","",'Principle 1'!N185),"N/A")</f>
        <v>N/A</v>
      </c>
      <c r="O185" s="366" t="str">
        <f>IF(ISNUMBER(FIND(O$6,'Assessment Information'!$C$59)),IF('Principle 1'!O185="","",'Principle 1'!O185),"N/A")</f>
        <v>N/A</v>
      </c>
      <c r="P185" s="366" t="str">
        <f>IF(ISNUMBER(FIND(P$6,'Assessment Information'!$C$59)),IF('Principle 1'!P185="","",'Principle 1'!P185),"N/A")</f>
        <v>N/A</v>
      </c>
      <c r="Q185" s="367" t="str">
        <f>IF('Principle 1'!Q185="","",'Principle 1'!Q185)</f>
        <v/>
      </c>
      <c r="R185" s="368" t="str">
        <f>IF('Principle 1'!R185="","",'Principle 1'!R185)</f>
        <v/>
      </c>
      <c r="S185">
        <f>IF(M185="N",MAX($S$8:S184)+1,0)</f>
        <v>0</v>
      </c>
    </row>
    <row r="186" spans="1:19" ht="41.4">
      <c r="A186" s="305" t="s">
        <v>497</v>
      </c>
      <c r="B186" s="305" t="s">
        <v>742</v>
      </c>
      <c r="C186" s="322" t="s">
        <v>238</v>
      </c>
      <c r="D186" s="309" t="s">
        <v>214</v>
      </c>
      <c r="E186" s="309" t="s">
        <v>378</v>
      </c>
      <c r="F186" s="472"/>
      <c r="G186" s="329"/>
      <c r="H186" s="309" t="s">
        <v>378</v>
      </c>
      <c r="I186" s="310" t="s">
        <v>214</v>
      </c>
      <c r="J186" s="311" t="s">
        <v>746</v>
      </c>
      <c r="K186" s="315" t="s">
        <v>747</v>
      </c>
      <c r="L186" s="34" t="s">
        <v>505</v>
      </c>
      <c r="M186" s="369" t="str">
        <f>IF('Principle 1'!M186="","",'Principle 1'!M186)</f>
        <v/>
      </c>
      <c r="N186" s="366" t="str">
        <f>IF(ISNUMBER(FIND(N$6,'Assessment Information'!$C$59)),IF('Principle 1'!N186="","",'Principle 1'!N186),"N/A")</f>
        <v>N/A</v>
      </c>
      <c r="O186" s="366" t="str">
        <f>IF(ISNUMBER(FIND(O$6,'Assessment Information'!$C$59)),IF('Principle 1'!O186="","",'Principle 1'!O186),"N/A")</f>
        <v>N/A</v>
      </c>
      <c r="P186" s="366" t="str">
        <f>IF(ISNUMBER(FIND(P$6,'Assessment Information'!$C$59)),IF('Principle 1'!P186="","",'Principle 1'!P186),"N/A")</f>
        <v>N/A</v>
      </c>
      <c r="Q186" s="367" t="str">
        <f>IF('Principle 1'!Q186="","",'Principle 1'!Q186)</f>
        <v/>
      </c>
      <c r="R186" s="368" t="str">
        <f>IF('Principle 1'!R186="","",'Principle 1'!R186)</f>
        <v/>
      </c>
      <c r="S186">
        <f>IF(M186="N",MAX($S$8:S185)+1,0)</f>
        <v>0</v>
      </c>
    </row>
    <row r="187" spans="1:19" ht="55.2">
      <c r="A187" s="305" t="s">
        <v>497</v>
      </c>
      <c r="B187" s="305" t="s">
        <v>742</v>
      </c>
      <c r="C187" s="322" t="s">
        <v>238</v>
      </c>
      <c r="D187" s="309" t="s">
        <v>214</v>
      </c>
      <c r="E187" s="309" t="s">
        <v>379</v>
      </c>
      <c r="F187" s="472"/>
      <c r="G187" s="329"/>
      <c r="H187" s="309" t="s">
        <v>379</v>
      </c>
      <c r="I187" s="310" t="s">
        <v>214</v>
      </c>
      <c r="J187" s="311" t="s">
        <v>748</v>
      </c>
      <c r="K187" s="315"/>
      <c r="L187" s="34" t="s">
        <v>505</v>
      </c>
      <c r="M187" s="369" t="str">
        <f>IF('Principle 1'!M187="","",'Principle 1'!M187)</f>
        <v/>
      </c>
      <c r="N187" s="366" t="str">
        <f>IF(ISNUMBER(FIND(N$6,'Assessment Information'!$C$59)),IF('Principle 1'!N187="","",'Principle 1'!N187),"N/A")</f>
        <v>N/A</v>
      </c>
      <c r="O187" s="366" t="str">
        <f>IF(ISNUMBER(FIND(O$6,'Assessment Information'!$C$59)),IF('Principle 1'!O187="","",'Principle 1'!O187),"N/A")</f>
        <v>N/A</v>
      </c>
      <c r="P187" s="366" t="str">
        <f>IF(ISNUMBER(FIND(P$6,'Assessment Information'!$C$59)),IF('Principle 1'!P187="","",'Principle 1'!P187),"N/A")</f>
        <v>N/A</v>
      </c>
      <c r="Q187" s="367" t="str">
        <f>IF('Principle 1'!Q187="","",'Principle 1'!Q187)</f>
        <v/>
      </c>
      <c r="R187" s="368" t="str">
        <f>IF('Principle 1'!R187="","",'Principle 1'!R187)</f>
        <v/>
      </c>
      <c r="S187">
        <f>IF(M187="N",MAX($S$8:S186)+1,0)</f>
        <v>0</v>
      </c>
    </row>
    <row r="188" spans="1:19" ht="27.6">
      <c r="A188" s="305" t="s">
        <v>497</v>
      </c>
      <c r="B188" s="305" t="s">
        <v>742</v>
      </c>
      <c r="C188" s="322" t="s">
        <v>238</v>
      </c>
      <c r="D188" s="309" t="s">
        <v>225</v>
      </c>
      <c r="E188" s="309" t="s">
        <v>380</v>
      </c>
      <c r="F188" s="472"/>
      <c r="G188" s="329"/>
      <c r="H188" s="309" t="s">
        <v>380</v>
      </c>
      <c r="I188" s="312" t="s">
        <v>225</v>
      </c>
      <c r="J188" s="311" t="s">
        <v>749</v>
      </c>
      <c r="K188" s="315" t="s">
        <v>750</v>
      </c>
      <c r="L188" s="34" t="s">
        <v>505</v>
      </c>
      <c r="M188" s="369" t="str">
        <f>IF('Principle 1'!M188="","",'Principle 1'!M188)</f>
        <v/>
      </c>
      <c r="N188" s="366" t="str">
        <f>IF(ISNUMBER(FIND(N$6,'Assessment Information'!$C$59)),IF('Principle 1'!N188="","",'Principle 1'!N188),"N/A")</f>
        <v>N/A</v>
      </c>
      <c r="O188" s="366" t="str">
        <f>IF(ISNUMBER(FIND(O$6,'Assessment Information'!$C$59)),IF('Principle 1'!O188="","",'Principle 1'!O188),"N/A")</f>
        <v>N/A</v>
      </c>
      <c r="P188" s="366" t="str">
        <f>IF(ISNUMBER(FIND(P$6,'Assessment Information'!$C$59)),IF('Principle 1'!P188="","",'Principle 1'!P188),"N/A")</f>
        <v>N/A</v>
      </c>
      <c r="Q188" s="367" t="str">
        <f>IF('Principle 1'!Q188="","",'Principle 1'!Q188)</f>
        <v/>
      </c>
      <c r="R188" s="368" t="str">
        <f>IF('Principle 1'!R188="","",'Principle 1'!R188)</f>
        <v/>
      </c>
      <c r="S188">
        <f>IF(M188="N",MAX($S$8:S187)+1,0)</f>
        <v>0</v>
      </c>
    </row>
    <row r="189" spans="1:19" ht="27.6">
      <c r="A189" s="305" t="s">
        <v>497</v>
      </c>
      <c r="B189" s="305" t="s">
        <v>742</v>
      </c>
      <c r="C189" s="322" t="s">
        <v>238</v>
      </c>
      <c r="D189" s="309" t="s">
        <v>225</v>
      </c>
      <c r="E189" s="309" t="s">
        <v>381</v>
      </c>
      <c r="F189" s="472"/>
      <c r="G189" s="329"/>
      <c r="H189" s="309" t="s">
        <v>381</v>
      </c>
      <c r="I189" s="312" t="s">
        <v>225</v>
      </c>
      <c r="J189" s="311" t="s">
        <v>751</v>
      </c>
      <c r="K189" s="315"/>
      <c r="L189" s="34" t="s">
        <v>505</v>
      </c>
      <c r="M189" s="369" t="str">
        <f>IF('Principle 1'!M189="","",'Principle 1'!M189)</f>
        <v/>
      </c>
      <c r="N189" s="366" t="str">
        <f>IF(ISNUMBER(FIND(N$6,'Assessment Information'!$C$59)),IF('Principle 1'!N189="","",'Principle 1'!N189),"N/A")</f>
        <v>N/A</v>
      </c>
      <c r="O189" s="366" t="str">
        <f>IF(ISNUMBER(FIND(O$6,'Assessment Information'!$C$59)),IF('Principle 1'!O189="","",'Principle 1'!O189),"N/A")</f>
        <v>N/A</v>
      </c>
      <c r="P189" s="366" t="str">
        <f>IF(ISNUMBER(FIND(P$6,'Assessment Information'!$C$59)),IF('Principle 1'!P189="","",'Principle 1'!P189),"N/A")</f>
        <v>N/A</v>
      </c>
      <c r="Q189" s="367" t="str">
        <f>IF('Principle 1'!Q189="","",'Principle 1'!Q189)</f>
        <v/>
      </c>
      <c r="R189" s="368" t="str">
        <f>IF('Principle 1'!R189="","",'Principle 1'!R189)</f>
        <v/>
      </c>
      <c r="S189">
        <f>IF(M189="N",MAX($S$8:S188)+1,0)</f>
        <v>0</v>
      </c>
    </row>
    <row r="190" spans="1:19" ht="27.6">
      <c r="A190" s="305" t="s">
        <v>497</v>
      </c>
      <c r="B190" s="305" t="s">
        <v>742</v>
      </c>
      <c r="C190" s="322" t="s">
        <v>238</v>
      </c>
      <c r="D190" s="309" t="s">
        <v>225</v>
      </c>
      <c r="E190" s="309" t="s">
        <v>382</v>
      </c>
      <c r="F190" s="472"/>
      <c r="G190" s="329"/>
      <c r="H190" s="309" t="s">
        <v>382</v>
      </c>
      <c r="I190" s="312" t="s">
        <v>225</v>
      </c>
      <c r="J190" s="311" t="s">
        <v>752</v>
      </c>
      <c r="K190" s="315"/>
      <c r="L190" s="34" t="s">
        <v>505</v>
      </c>
      <c r="M190" s="369" t="str">
        <f>IF('Principle 1'!M190="","",'Principle 1'!M190)</f>
        <v/>
      </c>
      <c r="N190" s="366" t="str">
        <f>IF(ISNUMBER(FIND(N$6,'Assessment Information'!$C$59)),IF('Principle 1'!N190="","",'Principle 1'!N190),"N/A")</f>
        <v>N/A</v>
      </c>
      <c r="O190" s="366" t="str">
        <f>IF(ISNUMBER(FIND(O$6,'Assessment Information'!$C$59)),IF('Principle 1'!O190="","",'Principle 1'!O190),"N/A")</f>
        <v>N/A</v>
      </c>
      <c r="P190" s="366" t="str">
        <f>IF(ISNUMBER(FIND(P$6,'Assessment Information'!$C$59)),IF('Principle 1'!P190="","",'Principle 1'!P190),"N/A")</f>
        <v>N/A</v>
      </c>
      <c r="Q190" s="367" t="str">
        <f>IF('Principle 1'!Q190="","",'Principle 1'!Q190)</f>
        <v/>
      </c>
      <c r="R190" s="368" t="str">
        <f>IF('Principle 1'!R190="","",'Principle 1'!R190)</f>
        <v/>
      </c>
      <c r="S190">
        <f>IF(M190="N",MAX($S$8:S189)+1,0)</f>
        <v>0</v>
      </c>
    </row>
    <row r="191" spans="1:19" ht="27.6">
      <c r="A191" s="305" t="s">
        <v>497</v>
      </c>
      <c r="B191" s="305" t="s">
        <v>742</v>
      </c>
      <c r="C191" s="322" t="s">
        <v>238</v>
      </c>
      <c r="D191" s="309" t="s">
        <v>225</v>
      </c>
      <c r="E191" s="309" t="s">
        <v>383</v>
      </c>
      <c r="F191" s="472"/>
      <c r="G191" s="329"/>
      <c r="H191" s="309" t="s">
        <v>383</v>
      </c>
      <c r="I191" s="312" t="s">
        <v>225</v>
      </c>
      <c r="J191" s="311" t="s">
        <v>753</v>
      </c>
      <c r="K191" s="315" t="s">
        <v>754</v>
      </c>
      <c r="L191" s="34" t="s">
        <v>505</v>
      </c>
      <c r="M191" s="369" t="str">
        <f>IF('Principle 1'!M191="","",'Principle 1'!M191)</f>
        <v/>
      </c>
      <c r="N191" s="366" t="str">
        <f>IF(ISNUMBER(FIND(N$6,'Assessment Information'!$C$59)),IF('Principle 1'!N191="","",'Principle 1'!N191),"N/A")</f>
        <v>N/A</v>
      </c>
      <c r="O191" s="366" t="str">
        <f>IF(ISNUMBER(FIND(O$6,'Assessment Information'!$C$59)),IF('Principle 1'!O191="","",'Principle 1'!O191),"N/A")</f>
        <v>N/A</v>
      </c>
      <c r="P191" s="366" t="str">
        <f>IF(ISNUMBER(FIND(P$6,'Assessment Information'!$C$59)),IF('Principle 1'!P191="","",'Principle 1'!P191),"N/A")</f>
        <v>N/A</v>
      </c>
      <c r="Q191" s="367" t="str">
        <f>IF('Principle 1'!Q191="","",'Principle 1'!Q191)</f>
        <v/>
      </c>
      <c r="R191" s="368" t="str">
        <f>IF('Principle 1'!R191="","",'Principle 1'!R191)</f>
        <v/>
      </c>
      <c r="S191">
        <f>IF(M191="N",MAX($S$8:S190)+1,0)</f>
        <v>0</v>
      </c>
    </row>
    <row r="192" spans="1:19" ht="55.2">
      <c r="A192" s="305" t="s">
        <v>497</v>
      </c>
      <c r="B192" s="305" t="s">
        <v>742</v>
      </c>
      <c r="C192" s="322" t="s">
        <v>238</v>
      </c>
      <c r="D192" s="309" t="s">
        <v>225</v>
      </c>
      <c r="E192" s="309" t="s">
        <v>384</v>
      </c>
      <c r="F192" s="472"/>
      <c r="G192" s="329"/>
      <c r="H192" s="309" t="s">
        <v>384</v>
      </c>
      <c r="I192" s="312" t="s">
        <v>225</v>
      </c>
      <c r="J192" s="311" t="s">
        <v>755</v>
      </c>
      <c r="K192" s="315"/>
      <c r="L192" s="34" t="s">
        <v>505</v>
      </c>
      <c r="M192" s="369" t="str">
        <f>IF('Principle 1'!M192="","",'Principle 1'!M192)</f>
        <v/>
      </c>
      <c r="N192" s="366" t="str">
        <f>IF(ISNUMBER(FIND(N$6,'Assessment Information'!$C$59)),IF('Principle 1'!N192="","",'Principle 1'!N192),"N/A")</f>
        <v>N/A</v>
      </c>
      <c r="O192" s="366" t="str">
        <f>IF(ISNUMBER(FIND(O$6,'Assessment Information'!$C$59)),IF('Principle 1'!O192="","",'Principle 1'!O192),"N/A")</f>
        <v>N/A</v>
      </c>
      <c r="P192" s="366" t="str">
        <f>IF(ISNUMBER(FIND(P$6,'Assessment Information'!$C$59)),IF('Principle 1'!P192="","",'Principle 1'!P192),"N/A")</f>
        <v>N/A</v>
      </c>
      <c r="Q192" s="367" t="str">
        <f>IF('Principle 1'!Q192="","",'Principle 1'!Q192)</f>
        <v/>
      </c>
      <c r="R192" s="368" t="str">
        <f>IF('Principle 1'!R192="","",'Principle 1'!R192)</f>
        <v/>
      </c>
      <c r="S192">
        <f>IF(M192="N",MAX($S$8:S191)+1,0)</f>
        <v>0</v>
      </c>
    </row>
    <row r="193" spans="1:19" ht="41.4">
      <c r="A193" s="305" t="s">
        <v>497</v>
      </c>
      <c r="B193" s="305" t="s">
        <v>742</v>
      </c>
      <c r="C193" s="322" t="s">
        <v>238</v>
      </c>
      <c r="D193" s="309" t="s">
        <v>225</v>
      </c>
      <c r="E193" s="309" t="s">
        <v>385</v>
      </c>
      <c r="F193" s="472"/>
      <c r="G193" s="329"/>
      <c r="H193" s="309" t="s">
        <v>385</v>
      </c>
      <c r="I193" s="312" t="s">
        <v>225</v>
      </c>
      <c r="J193" s="311" t="s">
        <v>756</v>
      </c>
      <c r="K193" s="315" t="s">
        <v>757</v>
      </c>
      <c r="L193" s="34" t="s">
        <v>505</v>
      </c>
      <c r="M193" s="369" t="str">
        <f>IF('Principle 1'!M193="","",'Principle 1'!M193)</f>
        <v/>
      </c>
      <c r="N193" s="366" t="str">
        <f>IF(ISNUMBER(FIND(N$6,'Assessment Information'!$C$59)),IF('Principle 1'!N193="","",'Principle 1'!N193),"N/A")</f>
        <v>N/A</v>
      </c>
      <c r="O193" s="366" t="str">
        <f>IF(ISNUMBER(FIND(O$6,'Assessment Information'!$C$59)),IF('Principle 1'!O193="","",'Principle 1'!O193),"N/A")</f>
        <v>N/A</v>
      </c>
      <c r="P193" s="366" t="str">
        <f>IF(ISNUMBER(FIND(P$6,'Assessment Information'!$C$59)),IF('Principle 1'!P193="","",'Principle 1'!P193),"N/A")</f>
        <v>N/A</v>
      </c>
      <c r="Q193" s="367" t="str">
        <f>IF('Principle 1'!Q193="","",'Principle 1'!Q193)</f>
        <v/>
      </c>
      <c r="R193" s="368" t="str">
        <f>IF('Principle 1'!R193="","",'Principle 1'!R193)</f>
        <v/>
      </c>
      <c r="S193">
        <f>IF(M193="N",MAX($S$8:S192)+1,0)</f>
        <v>0</v>
      </c>
    </row>
    <row r="194" spans="1:19" ht="13.8">
      <c r="A194" s="323"/>
      <c r="B194" s="324"/>
      <c r="C194" s="324"/>
      <c r="D194" s="309"/>
      <c r="E194" s="325"/>
      <c r="F194" s="472"/>
      <c r="G194" s="314"/>
      <c r="H194" s="325"/>
      <c r="I194" s="324"/>
      <c r="J194" s="326"/>
      <c r="K194" s="316"/>
      <c r="L194" s="34"/>
      <c r="S194">
        <f>IF(M194="N",MAX($S$8:S193)+1,0)</f>
        <v>0</v>
      </c>
    </row>
    <row r="195" spans="1:19" ht="26.4">
      <c r="A195" s="304"/>
      <c r="B195" s="304"/>
      <c r="C195" s="304"/>
      <c r="D195" s="309"/>
      <c r="E195" s="304"/>
      <c r="F195" s="472"/>
      <c r="G195" s="363" t="str">
        <f>C196</f>
        <v>1.2.2: Economic flexibility and autonomy</v>
      </c>
      <c r="H195" s="363"/>
      <c r="I195" s="363"/>
      <c r="J195" s="364"/>
      <c r="K195" s="321"/>
      <c r="L195" s="34" t="s">
        <v>505</v>
      </c>
      <c r="M195" s="466" t="s">
        <v>506</v>
      </c>
      <c r="N195" s="466"/>
      <c r="O195" s="466"/>
      <c r="P195" s="466"/>
      <c r="Q195" s="466"/>
      <c r="R195" s="308" t="str">
        <f>IF('Principle 1'!R195="","",'Principle 1'!R195)</f>
        <v/>
      </c>
      <c r="S195">
        <f>IF(M195="N",MAX($S$8:S194)+1,0)</f>
        <v>0</v>
      </c>
    </row>
    <row r="196" spans="1:19" ht="55.2">
      <c r="A196" s="305" t="s">
        <v>497</v>
      </c>
      <c r="B196" s="305" t="s">
        <v>742</v>
      </c>
      <c r="C196" s="322" t="s">
        <v>240</v>
      </c>
      <c r="D196" s="309" t="s">
        <v>214</v>
      </c>
      <c r="E196" s="309" t="s">
        <v>386</v>
      </c>
      <c r="F196" s="472"/>
      <c r="G196" s="329"/>
      <c r="H196" s="309" t="s">
        <v>386</v>
      </c>
      <c r="I196" s="310" t="s">
        <v>214</v>
      </c>
      <c r="J196" s="311" t="s">
        <v>521</v>
      </c>
      <c r="K196" s="315"/>
      <c r="L196" s="34" t="s">
        <v>505</v>
      </c>
      <c r="M196" s="369" t="str">
        <f>IF('Principle 1'!M196="","",'Principle 1'!M196)</f>
        <v/>
      </c>
      <c r="N196" s="366" t="str">
        <f>IF(ISNUMBER(FIND(N$6,'Assessment Information'!$C$59)),IF('Principle 1'!N196="","",'Principle 1'!N196),"N/A")</f>
        <v>N/A</v>
      </c>
      <c r="O196" s="366" t="str">
        <f>IF(ISNUMBER(FIND(O$6,'Assessment Information'!$C$59)),IF('Principle 1'!O196="","",'Principle 1'!O196),"N/A")</f>
        <v>N/A</v>
      </c>
      <c r="P196" s="366" t="str">
        <f>IF(ISNUMBER(FIND(P$6,'Assessment Information'!$C$59)),IF('Principle 1'!P196="","",'Principle 1'!P196),"N/A")</f>
        <v>N/A</v>
      </c>
      <c r="Q196" s="367" t="str">
        <f>IF('Principle 1'!Q196="","",'Principle 1'!Q196)</f>
        <v/>
      </c>
      <c r="R196" s="368" t="str">
        <f>IF('Principle 1'!R196="","",'Principle 1'!R196)</f>
        <v/>
      </c>
      <c r="S196">
        <f>IF(M196="N",MAX($S$8:S195)+1,0)</f>
        <v>0</v>
      </c>
    </row>
    <row r="197" spans="1:19" ht="27.6">
      <c r="A197" s="305" t="s">
        <v>497</v>
      </c>
      <c r="B197" s="305" t="s">
        <v>742</v>
      </c>
      <c r="C197" s="322" t="s">
        <v>240</v>
      </c>
      <c r="D197" s="309" t="s">
        <v>214</v>
      </c>
      <c r="E197" s="309" t="s">
        <v>387</v>
      </c>
      <c r="F197" s="472"/>
      <c r="G197" s="329"/>
      <c r="H197" s="309" t="s">
        <v>387</v>
      </c>
      <c r="I197" s="310" t="s">
        <v>214</v>
      </c>
      <c r="J197" s="311" t="s">
        <v>588</v>
      </c>
      <c r="K197" s="315"/>
      <c r="L197" s="34" t="s">
        <v>505</v>
      </c>
      <c r="M197" s="369" t="str">
        <f>IF('Principle 1'!M197="","",'Principle 1'!M197)</f>
        <v/>
      </c>
      <c r="N197" s="366" t="str">
        <f>IF(ISNUMBER(FIND(N$6,'Assessment Information'!$C$59)),IF('Principle 1'!N197="","",'Principle 1'!N197),"N/A")</f>
        <v>N/A</v>
      </c>
      <c r="O197" s="366" t="str">
        <f>IF(ISNUMBER(FIND(O$6,'Assessment Information'!$C$59)),IF('Principle 1'!O197="","",'Principle 1'!O197),"N/A")</f>
        <v>N/A</v>
      </c>
      <c r="P197" s="366" t="str">
        <f>IF(ISNUMBER(FIND(P$6,'Assessment Information'!$C$59)),IF('Principle 1'!P197="","",'Principle 1'!P197),"N/A")</f>
        <v>N/A</v>
      </c>
      <c r="Q197" s="367" t="str">
        <f>IF('Principle 1'!Q197="","",'Principle 1'!Q197)</f>
        <v/>
      </c>
      <c r="R197" s="368" t="str">
        <f>IF('Principle 1'!R197="","",'Principle 1'!R197)</f>
        <v/>
      </c>
      <c r="S197">
        <f>IF(M197="N",MAX($S$8:S196)+1,0)</f>
        <v>0</v>
      </c>
    </row>
    <row r="198" spans="1:19" ht="27.6">
      <c r="A198" s="305" t="s">
        <v>497</v>
      </c>
      <c r="B198" s="305" t="s">
        <v>742</v>
      </c>
      <c r="C198" s="322" t="s">
        <v>240</v>
      </c>
      <c r="D198" s="309" t="s">
        <v>214</v>
      </c>
      <c r="E198" s="309" t="s">
        <v>388</v>
      </c>
      <c r="F198" s="472"/>
      <c r="G198" s="329"/>
      <c r="H198" s="309" t="s">
        <v>388</v>
      </c>
      <c r="I198" s="310" t="s">
        <v>214</v>
      </c>
      <c r="J198" s="311" t="s">
        <v>758</v>
      </c>
      <c r="K198" s="315"/>
      <c r="L198" s="34" t="s">
        <v>505</v>
      </c>
      <c r="M198" s="369" t="str">
        <f>IF('Principle 1'!M198="","",'Principle 1'!M198)</f>
        <v/>
      </c>
      <c r="N198" s="366" t="str">
        <f>IF(ISNUMBER(FIND(N$6,'Assessment Information'!$C$59)),IF('Principle 1'!N198="","",'Principle 1'!N198),"N/A")</f>
        <v>N/A</v>
      </c>
      <c r="O198" s="366" t="str">
        <f>IF(ISNUMBER(FIND(O$6,'Assessment Information'!$C$59)),IF('Principle 1'!O198="","",'Principle 1'!O198),"N/A")</f>
        <v>N/A</v>
      </c>
      <c r="P198" s="366" t="str">
        <f>IF(ISNUMBER(FIND(P$6,'Assessment Information'!$C$59)),IF('Principle 1'!P198="","",'Principle 1'!P198),"N/A")</f>
        <v>N/A</v>
      </c>
      <c r="Q198" s="367" t="str">
        <f>IF('Principle 1'!Q198="","",'Principle 1'!Q198)</f>
        <v/>
      </c>
      <c r="R198" s="368" t="str">
        <f>IF('Principle 1'!R198="","",'Principle 1'!R198)</f>
        <v/>
      </c>
      <c r="S198">
        <f>IF(M198="N",MAX($S$8:S197)+1,0)</f>
        <v>0</v>
      </c>
    </row>
    <row r="199" spans="1:19" ht="26.4">
      <c r="A199" s="305" t="s">
        <v>497</v>
      </c>
      <c r="B199" s="305" t="s">
        <v>742</v>
      </c>
      <c r="C199" s="322" t="s">
        <v>240</v>
      </c>
      <c r="D199" s="309" t="s">
        <v>214</v>
      </c>
      <c r="E199" s="309" t="s">
        <v>389</v>
      </c>
      <c r="F199" s="472"/>
      <c r="G199" s="329"/>
      <c r="H199" s="309" t="s">
        <v>389</v>
      </c>
      <c r="I199" s="310" t="s">
        <v>214</v>
      </c>
      <c r="J199" s="311" t="s">
        <v>759</v>
      </c>
      <c r="K199" s="315"/>
      <c r="L199" s="34" t="s">
        <v>505</v>
      </c>
      <c r="M199" s="369" t="str">
        <f>IF('Principle 1'!M199="","",'Principle 1'!M199)</f>
        <v/>
      </c>
      <c r="N199" s="366" t="str">
        <f>IF(ISNUMBER(FIND(N$6,'Assessment Information'!$C$59)),IF('Principle 1'!N199="","",'Principle 1'!N199),"N/A")</f>
        <v>N/A</v>
      </c>
      <c r="O199" s="366" t="str">
        <f>IF(ISNUMBER(FIND(O$6,'Assessment Information'!$C$59)),IF('Principle 1'!O199="","",'Principle 1'!O199),"N/A")</f>
        <v>N/A</v>
      </c>
      <c r="P199" s="366" t="str">
        <f>IF(ISNUMBER(FIND(P$6,'Assessment Information'!$C$59)),IF('Principle 1'!P199="","",'Principle 1'!P199),"N/A")</f>
        <v>N/A</v>
      </c>
      <c r="Q199" s="367" t="str">
        <f>IF('Principle 1'!Q199="","",'Principle 1'!Q199)</f>
        <v/>
      </c>
      <c r="R199" s="368" t="str">
        <f>IF('Principle 1'!R199="","",'Principle 1'!R199)</f>
        <v/>
      </c>
      <c r="S199">
        <f>IF(M199="N",MAX($S$8:S198)+1,0)</f>
        <v>0</v>
      </c>
    </row>
    <row r="200" spans="1:19" ht="27.6">
      <c r="A200" s="305" t="s">
        <v>497</v>
      </c>
      <c r="B200" s="305" t="s">
        <v>742</v>
      </c>
      <c r="C200" s="322" t="s">
        <v>240</v>
      </c>
      <c r="D200" s="309" t="s">
        <v>214</v>
      </c>
      <c r="E200" s="309" t="s">
        <v>390</v>
      </c>
      <c r="F200" s="472"/>
      <c r="G200" s="329"/>
      <c r="H200" s="309" t="s">
        <v>390</v>
      </c>
      <c r="I200" s="310" t="s">
        <v>214</v>
      </c>
      <c r="J200" s="311" t="s">
        <v>760</v>
      </c>
      <c r="K200" s="315"/>
      <c r="L200" s="34" t="s">
        <v>505</v>
      </c>
      <c r="M200" s="369" t="str">
        <f>IF('Principle 1'!M200="","",'Principle 1'!M200)</f>
        <v/>
      </c>
      <c r="N200" s="366" t="str">
        <f>IF(ISNUMBER(FIND(N$6,'Assessment Information'!$C$59)),IF('Principle 1'!N200="","",'Principle 1'!N200),"N/A")</f>
        <v>N/A</v>
      </c>
      <c r="O200" s="366" t="str">
        <f>IF(ISNUMBER(FIND(O$6,'Assessment Information'!$C$59)),IF('Principle 1'!O200="","",'Principle 1'!O200),"N/A")</f>
        <v>N/A</v>
      </c>
      <c r="P200" s="366" t="str">
        <f>IF(ISNUMBER(FIND(P$6,'Assessment Information'!$C$59)),IF('Principle 1'!P200="","",'Principle 1'!P200),"N/A")</f>
        <v>N/A</v>
      </c>
      <c r="Q200" s="367" t="str">
        <f>IF('Principle 1'!Q200="","",'Principle 1'!Q200)</f>
        <v/>
      </c>
      <c r="R200" s="368" t="str">
        <f>IF('Principle 1'!R200="","",'Principle 1'!R200)</f>
        <v/>
      </c>
      <c r="S200">
        <f>IF(M200="N",MAX($S$8:S199)+1,0)</f>
        <v>0</v>
      </c>
    </row>
    <row r="201" spans="1:19" ht="27.6">
      <c r="A201" s="305" t="s">
        <v>497</v>
      </c>
      <c r="B201" s="305" t="s">
        <v>742</v>
      </c>
      <c r="C201" s="322" t="s">
        <v>240</v>
      </c>
      <c r="D201" s="309" t="s">
        <v>225</v>
      </c>
      <c r="E201" s="309" t="s">
        <v>391</v>
      </c>
      <c r="F201" s="472"/>
      <c r="G201" s="329"/>
      <c r="H201" s="309" t="s">
        <v>391</v>
      </c>
      <c r="I201" s="312" t="s">
        <v>225</v>
      </c>
      <c r="J201" s="311" t="s">
        <v>761</v>
      </c>
      <c r="K201" s="315"/>
      <c r="L201" s="34" t="s">
        <v>505</v>
      </c>
      <c r="M201" s="369" t="str">
        <f>IF('Principle 1'!M201="","",'Principle 1'!M201)</f>
        <v/>
      </c>
      <c r="N201" s="366" t="str">
        <f>IF(ISNUMBER(FIND(N$6,'Assessment Information'!$C$59)),IF('Principle 1'!N201="","",'Principle 1'!N201),"N/A")</f>
        <v>N/A</v>
      </c>
      <c r="O201" s="366" t="str">
        <f>IF(ISNUMBER(FIND(O$6,'Assessment Information'!$C$59)),IF('Principle 1'!O201="","",'Principle 1'!O201),"N/A")</f>
        <v>N/A</v>
      </c>
      <c r="P201" s="366" t="str">
        <f>IF(ISNUMBER(FIND(P$6,'Assessment Information'!$C$59)),IF('Principle 1'!P201="","",'Principle 1'!P201),"N/A")</f>
        <v>N/A</v>
      </c>
      <c r="Q201" s="367" t="str">
        <f>IF('Principle 1'!Q201="","",'Principle 1'!Q201)</f>
        <v/>
      </c>
      <c r="R201" s="368" t="str">
        <f>IF('Principle 1'!R201="","",'Principle 1'!R201)</f>
        <v/>
      </c>
      <c r="S201">
        <f>IF(M201="N",MAX($S$8:S200)+1,0)</f>
        <v>0</v>
      </c>
    </row>
    <row r="202" spans="1:19" ht="27.6">
      <c r="A202" s="305" t="s">
        <v>497</v>
      </c>
      <c r="B202" s="305" t="s">
        <v>742</v>
      </c>
      <c r="C202" s="322" t="s">
        <v>240</v>
      </c>
      <c r="D202" s="309" t="s">
        <v>225</v>
      </c>
      <c r="E202" s="309" t="s">
        <v>392</v>
      </c>
      <c r="F202" s="472"/>
      <c r="G202" s="329"/>
      <c r="H202" s="309" t="s">
        <v>392</v>
      </c>
      <c r="I202" s="312" t="s">
        <v>225</v>
      </c>
      <c r="J202" s="311" t="s">
        <v>762</v>
      </c>
      <c r="K202" s="315"/>
      <c r="L202" s="34" t="s">
        <v>505</v>
      </c>
      <c r="M202" s="369" t="str">
        <f>IF('Principle 1'!M202="","",'Principle 1'!M202)</f>
        <v/>
      </c>
      <c r="N202" s="366" t="str">
        <f>IF(ISNUMBER(FIND(N$6,'Assessment Information'!$C$59)),IF('Principle 1'!N202="","",'Principle 1'!N202),"N/A")</f>
        <v>N/A</v>
      </c>
      <c r="O202" s="366" t="str">
        <f>IF(ISNUMBER(FIND(O$6,'Assessment Information'!$C$59)),IF('Principle 1'!O202="","",'Principle 1'!O202),"N/A")</f>
        <v>N/A</v>
      </c>
      <c r="P202" s="366" t="str">
        <f>IF(ISNUMBER(FIND(P$6,'Assessment Information'!$C$59)),IF('Principle 1'!P202="","",'Principle 1'!P202),"N/A")</f>
        <v>N/A</v>
      </c>
      <c r="Q202" s="367" t="str">
        <f>IF('Principle 1'!Q202="","",'Principle 1'!Q202)</f>
        <v/>
      </c>
      <c r="R202" s="368" t="str">
        <f>IF('Principle 1'!R202="","",'Principle 1'!R202)</f>
        <v/>
      </c>
      <c r="S202">
        <f>IF(M202="N",MAX($S$8:S201)+1,0)</f>
        <v>0</v>
      </c>
    </row>
    <row r="203" spans="1:19" ht="26.4">
      <c r="A203" s="305" t="s">
        <v>497</v>
      </c>
      <c r="B203" s="305" t="s">
        <v>742</v>
      </c>
      <c r="C203" s="322" t="s">
        <v>240</v>
      </c>
      <c r="D203" s="309" t="s">
        <v>225</v>
      </c>
      <c r="E203" s="309" t="s">
        <v>393</v>
      </c>
      <c r="F203" s="472"/>
      <c r="G203" s="329"/>
      <c r="H203" s="309" t="s">
        <v>393</v>
      </c>
      <c r="I203" s="312" t="s">
        <v>225</v>
      </c>
      <c r="J203" s="311" t="s">
        <v>763</v>
      </c>
      <c r="K203" s="319"/>
      <c r="L203" s="34" t="s">
        <v>505</v>
      </c>
      <c r="M203" s="369" t="str">
        <f>IF('Principle 1'!M203="","",'Principle 1'!M203)</f>
        <v/>
      </c>
      <c r="N203" s="366" t="str">
        <f>IF(ISNUMBER(FIND(N$6,'Assessment Information'!$C$59)),IF('Principle 1'!N203="","",'Principle 1'!N203),"N/A")</f>
        <v>N/A</v>
      </c>
      <c r="O203" s="366" t="str">
        <f>IF(ISNUMBER(FIND(O$6,'Assessment Information'!$C$59)),IF('Principle 1'!O203="","",'Principle 1'!O203),"N/A")</f>
        <v>N/A</v>
      </c>
      <c r="P203" s="366" t="str">
        <f>IF(ISNUMBER(FIND(P$6,'Assessment Information'!$C$59)),IF('Principle 1'!P203="","",'Principle 1'!P203),"N/A")</f>
        <v>N/A</v>
      </c>
      <c r="Q203" s="367" t="str">
        <f>IF('Principle 1'!Q203="","",'Principle 1'!Q203)</f>
        <v/>
      </c>
      <c r="R203" s="368" t="str">
        <f>IF('Principle 1'!R203="","",'Principle 1'!R203)</f>
        <v/>
      </c>
      <c r="S203">
        <f>IF(M203="N",MAX($S$8:S202)+1,0)</f>
        <v>0</v>
      </c>
    </row>
    <row r="204" spans="1:19" ht="27.6">
      <c r="A204" s="305" t="s">
        <v>497</v>
      </c>
      <c r="B204" s="305" t="s">
        <v>742</v>
      </c>
      <c r="C204" s="322" t="s">
        <v>240</v>
      </c>
      <c r="D204" s="309" t="s">
        <v>225</v>
      </c>
      <c r="E204" s="309" t="s">
        <v>394</v>
      </c>
      <c r="F204" s="472"/>
      <c r="G204" s="329"/>
      <c r="H204" s="309" t="s">
        <v>394</v>
      </c>
      <c r="I204" s="312" t="s">
        <v>225</v>
      </c>
      <c r="J204" s="311" t="s">
        <v>764</v>
      </c>
      <c r="K204" s="315"/>
      <c r="L204" s="34" t="s">
        <v>505</v>
      </c>
      <c r="M204" s="369" t="str">
        <f>IF('Principle 1'!M204="","",'Principle 1'!M204)</f>
        <v/>
      </c>
      <c r="N204" s="366" t="str">
        <f>IF(ISNUMBER(FIND(N$6,'Assessment Information'!$C$59)),IF('Principle 1'!N204="","",'Principle 1'!N204),"N/A")</f>
        <v>N/A</v>
      </c>
      <c r="O204" s="366" t="str">
        <f>IF(ISNUMBER(FIND(O$6,'Assessment Information'!$C$59)),IF('Principle 1'!O204="","",'Principle 1'!O204),"N/A")</f>
        <v>N/A</v>
      </c>
      <c r="P204" s="366" t="str">
        <f>IF(ISNUMBER(FIND(P$6,'Assessment Information'!$C$59)),IF('Principle 1'!P204="","",'Principle 1'!P204),"N/A")</f>
        <v>N/A</v>
      </c>
      <c r="Q204" s="367" t="str">
        <f>IF('Principle 1'!Q204="","",'Principle 1'!Q204)</f>
        <v/>
      </c>
      <c r="R204" s="368" t="str">
        <f>IF('Principle 1'!R204="","",'Principle 1'!R204)</f>
        <v/>
      </c>
      <c r="S204">
        <f>IF(M204="N",MAX($S$8:S203)+1,0)</f>
        <v>0</v>
      </c>
    </row>
    <row r="205" spans="1:19" ht="41.4">
      <c r="A205" s="305" t="s">
        <v>497</v>
      </c>
      <c r="B205" s="305" t="s">
        <v>742</v>
      </c>
      <c r="C205" s="322" t="s">
        <v>240</v>
      </c>
      <c r="D205" s="309" t="s">
        <v>225</v>
      </c>
      <c r="E205" s="309" t="s">
        <v>395</v>
      </c>
      <c r="F205" s="472"/>
      <c r="G205" s="329"/>
      <c r="H205" s="309" t="s">
        <v>395</v>
      </c>
      <c r="I205" s="312" t="s">
        <v>225</v>
      </c>
      <c r="J205" s="311" t="s">
        <v>765</v>
      </c>
      <c r="K205" s="315"/>
      <c r="L205" s="34" t="s">
        <v>505</v>
      </c>
      <c r="M205" s="369" t="str">
        <f>IF('Principle 1'!M205="","",'Principle 1'!M205)</f>
        <v/>
      </c>
      <c r="N205" s="366" t="str">
        <f>IF(ISNUMBER(FIND(N$6,'Assessment Information'!$C$59)),IF('Principle 1'!N205="","",'Principle 1'!N205),"N/A")</f>
        <v>N/A</v>
      </c>
      <c r="O205" s="366" t="str">
        <f>IF(ISNUMBER(FIND(O$6,'Assessment Information'!$C$59)),IF('Principle 1'!O205="","",'Principle 1'!O205),"N/A")</f>
        <v>N/A</v>
      </c>
      <c r="P205" s="366" t="str">
        <f>IF(ISNUMBER(FIND(P$6,'Assessment Information'!$C$59)),IF('Principle 1'!P205="","",'Principle 1'!P205),"N/A")</f>
        <v>N/A</v>
      </c>
      <c r="Q205" s="367" t="str">
        <f>IF('Principle 1'!Q205="","",'Principle 1'!Q205)</f>
        <v/>
      </c>
      <c r="R205" s="368" t="str">
        <f>IF('Principle 1'!R205="","",'Principle 1'!R205)</f>
        <v/>
      </c>
      <c r="S205">
        <f>IF(M205="N",MAX($S$8:S204)+1,0)</f>
        <v>0</v>
      </c>
    </row>
    <row r="206" spans="1:19" ht="27.6">
      <c r="A206" s="305" t="s">
        <v>497</v>
      </c>
      <c r="B206" s="305" t="s">
        <v>742</v>
      </c>
      <c r="C206" s="322" t="s">
        <v>240</v>
      </c>
      <c r="D206" s="309" t="s">
        <v>225</v>
      </c>
      <c r="E206" s="309" t="s">
        <v>396</v>
      </c>
      <c r="F206" s="472"/>
      <c r="G206" s="329"/>
      <c r="H206" s="309" t="s">
        <v>396</v>
      </c>
      <c r="I206" s="312" t="s">
        <v>225</v>
      </c>
      <c r="J206" s="311" t="s">
        <v>766</v>
      </c>
      <c r="K206" s="315"/>
      <c r="L206" s="34" t="s">
        <v>505</v>
      </c>
      <c r="M206" s="369" t="str">
        <f>IF('Principle 1'!M206="","",'Principle 1'!M206)</f>
        <v/>
      </c>
      <c r="N206" s="366" t="str">
        <f>IF(ISNUMBER(FIND(N$6,'Assessment Information'!$C$59)),IF('Principle 1'!N206="","",'Principle 1'!N206),"N/A")</f>
        <v>N/A</v>
      </c>
      <c r="O206" s="366" t="str">
        <f>IF(ISNUMBER(FIND(O$6,'Assessment Information'!$C$59)),IF('Principle 1'!O206="","",'Principle 1'!O206),"N/A")</f>
        <v>N/A</v>
      </c>
      <c r="P206" s="366" t="str">
        <f>IF(ISNUMBER(FIND(P$6,'Assessment Information'!$C$59)),IF('Principle 1'!P206="","",'Principle 1'!P206),"N/A")</f>
        <v>N/A</v>
      </c>
      <c r="Q206" s="367" t="str">
        <f>IF('Principle 1'!Q206="","",'Principle 1'!Q206)</f>
        <v/>
      </c>
      <c r="R206" s="368" t="str">
        <f>IF('Principle 1'!R206="","",'Principle 1'!R206)</f>
        <v/>
      </c>
      <c r="S206">
        <f>IF(M206="N",MAX($S$8:S205)+1,0)</f>
        <v>0</v>
      </c>
    </row>
    <row r="207" spans="1:19" ht="27.6">
      <c r="A207" s="305" t="s">
        <v>497</v>
      </c>
      <c r="B207" s="305" t="s">
        <v>742</v>
      </c>
      <c r="C207" s="322" t="s">
        <v>240</v>
      </c>
      <c r="D207" s="309" t="s">
        <v>225</v>
      </c>
      <c r="E207" s="309" t="s">
        <v>397</v>
      </c>
      <c r="F207" s="472"/>
      <c r="G207" s="329"/>
      <c r="H207" s="309" t="s">
        <v>397</v>
      </c>
      <c r="I207" s="312" t="s">
        <v>225</v>
      </c>
      <c r="J207" s="311" t="s">
        <v>767</v>
      </c>
      <c r="K207" s="315"/>
      <c r="L207" s="34" t="s">
        <v>505</v>
      </c>
      <c r="M207" s="369" t="str">
        <f>IF('Principle 1'!M207="","",'Principle 1'!M207)</f>
        <v/>
      </c>
      <c r="N207" s="366" t="str">
        <f>IF(ISNUMBER(FIND(N$6,'Assessment Information'!$C$59)),IF('Principle 1'!N207="","",'Principle 1'!N207),"N/A")</f>
        <v>N/A</v>
      </c>
      <c r="O207" s="366" t="str">
        <f>IF(ISNUMBER(FIND(O$6,'Assessment Information'!$C$59)),IF('Principle 1'!O207="","",'Principle 1'!O207),"N/A")</f>
        <v>N/A</v>
      </c>
      <c r="P207" s="366" t="str">
        <f>IF(ISNUMBER(FIND(P$6,'Assessment Information'!$C$59)),IF('Principle 1'!P207="","",'Principle 1'!P207),"N/A")</f>
        <v>N/A</v>
      </c>
      <c r="Q207" s="367" t="str">
        <f>IF('Principle 1'!Q207="","",'Principle 1'!Q207)</f>
        <v/>
      </c>
      <c r="R207" s="368" t="str">
        <f>IF('Principle 1'!R207="","",'Principle 1'!R207)</f>
        <v/>
      </c>
      <c r="S207">
        <f>IF(M207="N",MAX($S$8:S206)+1,0)</f>
        <v>0</v>
      </c>
    </row>
    <row r="208" spans="1:19" ht="13.8">
      <c r="A208" s="323"/>
      <c r="B208" s="324"/>
      <c r="C208" s="324"/>
      <c r="D208" s="309"/>
      <c r="E208" s="325"/>
      <c r="F208" s="472"/>
      <c r="G208" s="314"/>
      <c r="H208" s="325"/>
      <c r="I208" s="324"/>
      <c r="J208" s="326"/>
      <c r="K208" s="316"/>
      <c r="L208" s="34"/>
      <c r="S208">
        <f>IF(M208="N",MAX($S$8:S207)+1,0)</f>
        <v>0</v>
      </c>
    </row>
    <row r="209" spans="1:19" ht="30">
      <c r="A209" s="303"/>
      <c r="B209" s="303"/>
      <c r="C209" s="303"/>
      <c r="D209" s="303"/>
      <c r="E209" s="303"/>
      <c r="F209" s="471" t="str">
        <f>B211</f>
        <v>Component 2.1: Recognition, voice, and respectful engagement for all groups, including customary users, irrespective of gender, ethnicity, culture, political, or socioeconomic status.</v>
      </c>
      <c r="G209" s="471"/>
      <c r="H209" s="471"/>
      <c r="I209" s="471"/>
      <c r="J209" s="471"/>
      <c r="K209" s="479"/>
      <c r="L209" s="330" t="s">
        <v>505</v>
      </c>
      <c r="M209" s="361"/>
      <c r="N209" s="361"/>
      <c r="O209" s="361"/>
      <c r="P209" s="361"/>
      <c r="Q209" s="361"/>
      <c r="R209" s="361"/>
      <c r="S209">
        <f>IF(M209="N",MAX($S$8:S208)+1,0)</f>
        <v>0</v>
      </c>
    </row>
    <row r="210" spans="1:19" ht="26.4">
      <c r="A210" s="304"/>
      <c r="B210" s="304"/>
      <c r="C210" s="304"/>
      <c r="D210" s="309"/>
      <c r="E210" s="304"/>
      <c r="F210" s="472"/>
      <c r="G210" s="363" t="str">
        <f>C211</f>
        <v>2.1.1: Grievance reporting and access to remedy</v>
      </c>
      <c r="H210" s="363"/>
      <c r="I210" s="363"/>
      <c r="J210" s="364"/>
      <c r="K210" s="321"/>
      <c r="L210" s="34" t="s">
        <v>505</v>
      </c>
      <c r="M210" s="466" t="s">
        <v>506</v>
      </c>
      <c r="N210" s="466"/>
      <c r="O210" s="466"/>
      <c r="P210" s="466"/>
      <c r="Q210" s="466"/>
      <c r="R210" s="308" t="str">
        <f>IF('Principle 2'!R8="","",'Principle 2'!R8)</f>
        <v/>
      </c>
      <c r="S210">
        <f>IF(M210="N",MAX($S$8:S209)+1,0)</f>
        <v>0</v>
      </c>
    </row>
    <row r="211" spans="1:19" ht="55.2">
      <c r="A211" s="305" t="s">
        <v>768</v>
      </c>
      <c r="B211" s="305" t="s">
        <v>769</v>
      </c>
      <c r="C211" s="322" t="s">
        <v>242</v>
      </c>
      <c r="D211" s="309" t="s">
        <v>214</v>
      </c>
      <c r="E211" s="309" t="s">
        <v>398</v>
      </c>
      <c r="F211" s="472"/>
      <c r="G211" s="329"/>
      <c r="H211" s="309" t="s">
        <v>398</v>
      </c>
      <c r="I211" s="310" t="s">
        <v>214</v>
      </c>
      <c r="J211" s="311" t="s">
        <v>521</v>
      </c>
      <c r="K211" s="316"/>
      <c r="L211" s="34" t="s">
        <v>505</v>
      </c>
      <c r="M211" s="369" t="str">
        <f>IF('Principle 2'!M9="","",'Principle 2'!M9)</f>
        <v/>
      </c>
      <c r="N211" s="369" t="str">
        <f>IF(ISNUMBER(FIND(N$6,'Assessment Information'!$C$59)),IF('Principle 2'!N9="","",'Principle 2'!N9),"N/A")</f>
        <v>N/A</v>
      </c>
      <c r="O211" s="369" t="str">
        <f>IF(ISNUMBER(FIND(O$6,'Assessment Information'!$C$59)),IF('Principle 2'!O9="","",'Principle 2'!O9),"N/A")</f>
        <v>N/A</v>
      </c>
      <c r="P211" s="369" t="str">
        <f>IF(ISNUMBER(FIND(P$6,'Assessment Information'!$C$59)),IF('Principle 2'!P9="","",'Principle 2'!P9),"N/A")</f>
        <v>N/A</v>
      </c>
      <c r="Q211" s="367" t="str">
        <f>IF('Principle 2'!Q9="","",'Principle 2'!Q9)</f>
        <v/>
      </c>
      <c r="R211" s="368" t="str">
        <f>IF('Principle 2'!R9="","",'Principle 2'!R9)</f>
        <v/>
      </c>
      <c r="S211">
        <f>IF(M211="N",MAX($S$8:S210)+1,0)</f>
        <v>0</v>
      </c>
    </row>
    <row r="212" spans="1:19" ht="55.2">
      <c r="A212" s="305" t="s">
        <v>768</v>
      </c>
      <c r="B212" s="305" t="s">
        <v>769</v>
      </c>
      <c r="C212" s="322" t="s">
        <v>242</v>
      </c>
      <c r="D212" s="309" t="s">
        <v>214</v>
      </c>
      <c r="E212" s="309" t="s">
        <v>399</v>
      </c>
      <c r="F212" s="472"/>
      <c r="G212" s="329"/>
      <c r="H212" s="309" t="s">
        <v>399</v>
      </c>
      <c r="I212" s="310" t="s">
        <v>214</v>
      </c>
      <c r="J212" s="311" t="s">
        <v>770</v>
      </c>
      <c r="K212" s="316" t="s">
        <v>771</v>
      </c>
      <c r="L212" s="34" t="s">
        <v>505</v>
      </c>
      <c r="M212" s="369" t="str">
        <f>IF('Principle 2'!M10="","",'Principle 2'!M10)</f>
        <v/>
      </c>
      <c r="N212" s="369" t="str">
        <f>IF(ISNUMBER(FIND(N$6,'Assessment Information'!$C$59)),IF('Principle 2'!N10="","",'Principle 2'!N10),"N/A")</f>
        <v>N/A</v>
      </c>
      <c r="O212" s="369" t="str">
        <f>IF(ISNUMBER(FIND(O$6,'Assessment Information'!$C$59)),IF('Principle 2'!O10="","",'Principle 2'!O10),"N/A")</f>
        <v>N/A</v>
      </c>
      <c r="P212" s="369" t="str">
        <f>IF(ISNUMBER(FIND(P$6,'Assessment Information'!$C$59)),IF('Principle 2'!P10="","",'Principle 2'!P10),"N/A")</f>
        <v>N/A</v>
      </c>
      <c r="Q212" s="367" t="str">
        <f>IF('Principle 2'!Q10="","",'Principle 2'!Q10)</f>
        <v/>
      </c>
      <c r="R212" s="368" t="str">
        <f>IF('Principle 2'!R10="","",'Principle 2'!R10)</f>
        <v/>
      </c>
      <c r="S212">
        <f>IF(M212="N",MAX($S$8:S211)+1,0)</f>
        <v>0</v>
      </c>
    </row>
    <row r="213" spans="1:19" ht="26.4">
      <c r="A213" s="305" t="s">
        <v>768</v>
      </c>
      <c r="B213" s="305" t="s">
        <v>769</v>
      </c>
      <c r="C213" s="322" t="s">
        <v>242</v>
      </c>
      <c r="D213" s="309" t="s">
        <v>214</v>
      </c>
      <c r="E213" s="309" t="s">
        <v>400</v>
      </c>
      <c r="F213" s="472"/>
      <c r="G213" s="329"/>
      <c r="H213" s="309" t="s">
        <v>400</v>
      </c>
      <c r="I213" s="310" t="s">
        <v>214</v>
      </c>
      <c r="J213" s="311" t="s">
        <v>772</v>
      </c>
      <c r="K213" s="315" t="s">
        <v>773</v>
      </c>
      <c r="L213" s="34" t="s">
        <v>505</v>
      </c>
      <c r="M213" s="369" t="str">
        <f>IF('Principle 2'!M11="","",'Principle 2'!M11)</f>
        <v/>
      </c>
      <c r="N213" s="369" t="str">
        <f>IF(ISNUMBER(FIND(N$6,'Assessment Information'!$C$59)),IF('Principle 2'!N11="","",'Principle 2'!N11),"N/A")</f>
        <v>N/A</v>
      </c>
      <c r="O213" s="369" t="str">
        <f>IF(ISNUMBER(FIND(O$6,'Assessment Information'!$C$59)),IF('Principle 2'!O11="","",'Principle 2'!O11),"N/A")</f>
        <v>N/A</v>
      </c>
      <c r="P213" s="369" t="str">
        <f>IF(ISNUMBER(FIND(P$6,'Assessment Information'!$C$59)),IF('Principle 2'!P11="","",'Principle 2'!P11),"N/A")</f>
        <v>N/A</v>
      </c>
      <c r="Q213" s="367" t="str">
        <f>IF('Principle 2'!Q11="","",'Principle 2'!Q11)</f>
        <v/>
      </c>
      <c r="R213" s="368" t="str">
        <f>IF('Principle 2'!R11="","",'Principle 2'!R11)</f>
        <v/>
      </c>
      <c r="S213">
        <f>IF(M213="N",MAX($S$8:S212)+1,0)</f>
        <v>0</v>
      </c>
    </row>
    <row r="214" spans="1:19" ht="27.6">
      <c r="A214" s="305" t="s">
        <v>768</v>
      </c>
      <c r="B214" s="305" t="s">
        <v>769</v>
      </c>
      <c r="C214" s="322" t="s">
        <v>242</v>
      </c>
      <c r="D214" s="309" t="s">
        <v>214</v>
      </c>
      <c r="E214" s="309" t="s">
        <v>401</v>
      </c>
      <c r="F214" s="472"/>
      <c r="G214" s="329"/>
      <c r="H214" s="309" t="s">
        <v>401</v>
      </c>
      <c r="I214" s="310" t="s">
        <v>214</v>
      </c>
      <c r="J214" s="311" t="s">
        <v>774</v>
      </c>
      <c r="K214" s="315"/>
      <c r="L214" s="34" t="s">
        <v>505</v>
      </c>
      <c r="M214" s="369" t="str">
        <f>IF('Principle 2'!M12="","",'Principle 2'!M12)</f>
        <v/>
      </c>
      <c r="N214" s="369" t="str">
        <f>IF(ISNUMBER(FIND(N$6,'Assessment Information'!$C$59)),IF('Principle 2'!N12="","",'Principle 2'!N12),"N/A")</f>
        <v>N/A</v>
      </c>
      <c r="O214" s="369" t="str">
        <f>IF(ISNUMBER(FIND(O$6,'Assessment Information'!$C$59)),IF('Principle 2'!O12="","",'Principle 2'!O12),"N/A")</f>
        <v>N/A</v>
      </c>
      <c r="P214" s="369" t="str">
        <f>IF(ISNUMBER(FIND(P$6,'Assessment Information'!$C$59)),IF('Principle 2'!P12="","",'Principle 2'!P12),"N/A")</f>
        <v>N/A</v>
      </c>
      <c r="Q214" s="367" t="str">
        <f>IF('Principle 2'!Q12="","",'Principle 2'!Q12)</f>
        <v/>
      </c>
      <c r="R214" s="368" t="str">
        <f>IF('Principle 2'!R12="","",'Principle 2'!R12)</f>
        <v/>
      </c>
      <c r="S214">
        <f>IF(M214="N",MAX($S$8:S213)+1,0)</f>
        <v>0</v>
      </c>
    </row>
    <row r="215" spans="1:19" ht="27.6">
      <c r="A215" s="305" t="s">
        <v>768</v>
      </c>
      <c r="B215" s="305" t="s">
        <v>769</v>
      </c>
      <c r="C215" s="322" t="s">
        <v>242</v>
      </c>
      <c r="D215" s="309" t="s">
        <v>214</v>
      </c>
      <c r="E215" s="309" t="s">
        <v>402</v>
      </c>
      <c r="F215" s="472"/>
      <c r="G215" s="329"/>
      <c r="H215" s="309" t="s">
        <v>402</v>
      </c>
      <c r="I215" s="310" t="s">
        <v>214</v>
      </c>
      <c r="J215" s="311" t="s">
        <v>775</v>
      </c>
      <c r="K215" s="320" t="s">
        <v>776</v>
      </c>
      <c r="L215" s="34" t="s">
        <v>505</v>
      </c>
      <c r="M215" s="369" t="str">
        <f>IF('Principle 2'!M13="","",'Principle 2'!M13)</f>
        <v/>
      </c>
      <c r="N215" s="369" t="str">
        <f>IF(ISNUMBER(FIND(N$6,'Assessment Information'!$C$59)),IF('Principle 2'!N13="","",'Principle 2'!N13),"N/A")</f>
        <v>N/A</v>
      </c>
      <c r="O215" s="369" t="str">
        <f>IF(ISNUMBER(FIND(O$6,'Assessment Information'!$C$59)),IF('Principle 2'!O13="","",'Principle 2'!O13),"N/A")</f>
        <v>N/A</v>
      </c>
      <c r="P215" s="369" t="str">
        <f>IF(ISNUMBER(FIND(P$6,'Assessment Information'!$C$59)),IF('Principle 2'!P13="","",'Principle 2'!P13),"N/A")</f>
        <v>N/A</v>
      </c>
      <c r="Q215" s="367" t="str">
        <f>IF('Principle 2'!Q13="","",'Principle 2'!Q13)</f>
        <v/>
      </c>
      <c r="R215" s="368" t="str">
        <f>IF('Principle 2'!R13="","",'Principle 2'!R13)</f>
        <v/>
      </c>
      <c r="S215">
        <f>IF(M215="N",MAX($S$8:S214)+1,0)</f>
        <v>0</v>
      </c>
    </row>
    <row r="216" spans="1:19" ht="41.4">
      <c r="A216" s="305" t="s">
        <v>768</v>
      </c>
      <c r="B216" s="305" t="s">
        <v>769</v>
      </c>
      <c r="C216" s="322" t="s">
        <v>242</v>
      </c>
      <c r="D216" s="309" t="s">
        <v>225</v>
      </c>
      <c r="E216" s="309" t="s">
        <v>403</v>
      </c>
      <c r="F216" s="472"/>
      <c r="G216" s="329"/>
      <c r="H216" s="309" t="s">
        <v>403</v>
      </c>
      <c r="I216" s="312" t="s">
        <v>225</v>
      </c>
      <c r="J216" s="308" t="s">
        <v>777</v>
      </c>
      <c r="K216" s="320" t="s">
        <v>778</v>
      </c>
      <c r="L216" s="34" t="s">
        <v>505</v>
      </c>
      <c r="M216" s="369" t="str">
        <f>IF('Principle 2'!M14="","",'Principle 2'!M14)</f>
        <v/>
      </c>
      <c r="N216" s="369" t="str">
        <f>IF(ISNUMBER(FIND(N$6,'Assessment Information'!$C$59)),IF('Principle 2'!N14="","",'Principle 2'!N14),"N/A")</f>
        <v>N/A</v>
      </c>
      <c r="O216" s="369" t="str">
        <f>IF(ISNUMBER(FIND(O$6,'Assessment Information'!$C$59)),IF('Principle 2'!O14="","",'Principle 2'!O14),"N/A")</f>
        <v>N/A</v>
      </c>
      <c r="P216" s="369" t="str">
        <f>IF(ISNUMBER(FIND(P$6,'Assessment Information'!$C$59)),IF('Principle 2'!P14="","",'Principle 2'!P14),"N/A")</f>
        <v>N/A</v>
      </c>
      <c r="Q216" s="367" t="str">
        <f>IF('Principle 2'!Q14="","",'Principle 2'!Q14)</f>
        <v/>
      </c>
      <c r="R216" s="368" t="str">
        <f>IF('Principle 2'!R14="","",'Principle 2'!R14)</f>
        <v/>
      </c>
      <c r="S216">
        <f>IF(M216="N",MAX($S$8:S215)+1,0)</f>
        <v>0</v>
      </c>
    </row>
    <row r="217" spans="1:19" ht="41.4">
      <c r="A217" s="305" t="s">
        <v>768</v>
      </c>
      <c r="B217" s="305" t="s">
        <v>769</v>
      </c>
      <c r="C217" s="322" t="s">
        <v>242</v>
      </c>
      <c r="D217" s="309" t="s">
        <v>225</v>
      </c>
      <c r="E217" s="309" t="s">
        <v>404</v>
      </c>
      <c r="F217" s="472"/>
      <c r="G217" s="329"/>
      <c r="H217" s="309" t="s">
        <v>404</v>
      </c>
      <c r="I217" s="312" t="s">
        <v>225</v>
      </c>
      <c r="J217" s="308" t="s">
        <v>779</v>
      </c>
      <c r="K217" s="320" t="s">
        <v>780</v>
      </c>
      <c r="L217" s="34" t="s">
        <v>505</v>
      </c>
      <c r="M217" s="369" t="str">
        <f>IF('Principle 2'!M15="","",'Principle 2'!M15)</f>
        <v/>
      </c>
      <c r="N217" s="369" t="str">
        <f>IF(ISNUMBER(FIND(N$6,'Assessment Information'!$C$59)),IF('Principle 2'!N15="","",'Principle 2'!N15),"N/A")</f>
        <v>N/A</v>
      </c>
      <c r="O217" s="369" t="str">
        <f>IF(ISNUMBER(FIND(O$6,'Assessment Information'!$C$59)),IF('Principle 2'!O15="","",'Principle 2'!O15),"N/A")</f>
        <v>N/A</v>
      </c>
      <c r="P217" s="369" t="str">
        <f>IF(ISNUMBER(FIND(P$6,'Assessment Information'!$C$59)),IF('Principle 2'!P15="","",'Principle 2'!P15),"N/A")</f>
        <v>N/A</v>
      </c>
      <c r="Q217" s="367" t="str">
        <f>IF('Principle 2'!Q15="","",'Principle 2'!Q15)</f>
        <v/>
      </c>
      <c r="R217" s="368" t="str">
        <f>IF('Principle 2'!R15="","",'Principle 2'!R15)</f>
        <v/>
      </c>
      <c r="S217">
        <f>IF(M217="N",MAX($S$8:S216)+1,0)</f>
        <v>0</v>
      </c>
    </row>
    <row r="218" spans="1:19" ht="27.6">
      <c r="A218" s="305" t="s">
        <v>768</v>
      </c>
      <c r="B218" s="305" t="s">
        <v>769</v>
      </c>
      <c r="C218" s="322" t="s">
        <v>242</v>
      </c>
      <c r="D218" s="309" t="s">
        <v>225</v>
      </c>
      <c r="E218" s="309" t="s">
        <v>405</v>
      </c>
      <c r="F218" s="472"/>
      <c r="G218" s="329"/>
      <c r="H218" s="378" t="s">
        <v>405</v>
      </c>
      <c r="I218" s="312" t="s">
        <v>225</v>
      </c>
      <c r="J218" s="308" t="s">
        <v>781</v>
      </c>
      <c r="K218" s="320" t="s">
        <v>782</v>
      </c>
      <c r="L218" s="34" t="s">
        <v>505</v>
      </c>
      <c r="M218" s="369" t="str">
        <f>IF('Principle 2'!M16="","",'Principle 2'!M16)</f>
        <v/>
      </c>
      <c r="N218" s="369" t="str">
        <f>IF(ISNUMBER(FIND(N$6,'Assessment Information'!$C$59)),IF('Principle 2'!N16="","",'Principle 2'!N16),"N/A")</f>
        <v>N/A</v>
      </c>
      <c r="O218" s="369" t="str">
        <f>IF(ISNUMBER(FIND(O$6,'Assessment Information'!$C$59)),IF('Principle 2'!O16="","",'Principle 2'!O16),"N/A")</f>
        <v>N/A</v>
      </c>
      <c r="P218" s="369" t="str">
        <f>IF(ISNUMBER(FIND(P$6,'Assessment Information'!$C$59)),IF('Principle 2'!P16="","",'Principle 2'!P16),"N/A")</f>
        <v>N/A</v>
      </c>
      <c r="Q218" s="367" t="str">
        <f>IF('Principle 2'!Q16="","",'Principle 2'!Q16)</f>
        <v/>
      </c>
      <c r="R218" s="368" t="str">
        <f>IF('Principle 2'!R16="","",'Principle 2'!R16)</f>
        <v/>
      </c>
      <c r="S218">
        <f>IF(M218="N",MAX($S$8:S217)+1,0)</f>
        <v>0</v>
      </c>
    </row>
    <row r="219" spans="1:19" ht="27.6">
      <c r="A219" s="305" t="s">
        <v>768</v>
      </c>
      <c r="B219" s="305" t="s">
        <v>769</v>
      </c>
      <c r="C219" s="322" t="s">
        <v>242</v>
      </c>
      <c r="D219" s="309" t="s">
        <v>225</v>
      </c>
      <c r="E219" s="309" t="s">
        <v>406</v>
      </c>
      <c r="F219" s="472"/>
      <c r="G219" s="329"/>
      <c r="H219" s="309" t="s">
        <v>406</v>
      </c>
      <c r="I219" s="312" t="s">
        <v>225</v>
      </c>
      <c r="J219" s="311" t="s">
        <v>783</v>
      </c>
      <c r="K219" s="320" t="s">
        <v>784</v>
      </c>
      <c r="L219" s="34" t="s">
        <v>505</v>
      </c>
      <c r="M219" s="369" t="str">
        <f>IF('Principle 2'!M17="","",'Principle 2'!M17)</f>
        <v/>
      </c>
      <c r="N219" s="369" t="str">
        <f>IF(ISNUMBER(FIND(N$6,'Assessment Information'!$C$59)),IF('Principle 2'!N17="","",'Principle 2'!N17),"N/A")</f>
        <v>N/A</v>
      </c>
      <c r="O219" s="369" t="str">
        <f>IF(ISNUMBER(FIND(O$6,'Assessment Information'!$C$59)),IF('Principle 2'!O17="","",'Principle 2'!O17),"N/A")</f>
        <v>N/A</v>
      </c>
      <c r="P219" s="369" t="str">
        <f>IF(ISNUMBER(FIND(P$6,'Assessment Information'!$C$59)),IF('Principle 2'!P17="","",'Principle 2'!P17),"N/A")</f>
        <v>N/A</v>
      </c>
      <c r="Q219" s="367" t="str">
        <f>IF('Principle 2'!Q17="","",'Principle 2'!Q17)</f>
        <v/>
      </c>
      <c r="R219" s="368" t="str">
        <f>IF('Principle 2'!R17="","",'Principle 2'!R17)</f>
        <v/>
      </c>
      <c r="S219">
        <f>IF(M219="N",MAX($S$8:S218)+1,0)</f>
        <v>0</v>
      </c>
    </row>
    <row r="220" spans="1:19" ht="41.4">
      <c r="A220" s="305" t="s">
        <v>768</v>
      </c>
      <c r="B220" s="305" t="s">
        <v>769</v>
      </c>
      <c r="C220" s="322" t="s">
        <v>242</v>
      </c>
      <c r="D220" s="309" t="s">
        <v>225</v>
      </c>
      <c r="E220" s="309" t="s">
        <v>407</v>
      </c>
      <c r="F220" s="472"/>
      <c r="G220" s="329"/>
      <c r="H220" s="309" t="s">
        <v>407</v>
      </c>
      <c r="I220" s="312" t="s">
        <v>225</v>
      </c>
      <c r="J220" s="311" t="s">
        <v>785</v>
      </c>
      <c r="K220" s="315" t="s">
        <v>786</v>
      </c>
      <c r="L220" s="34" t="s">
        <v>505</v>
      </c>
      <c r="M220" s="369" t="str">
        <f>IF('Principle 2'!M18="","",'Principle 2'!M18)</f>
        <v/>
      </c>
      <c r="N220" s="369" t="str">
        <f>IF(ISNUMBER(FIND(N$6,'Assessment Information'!$C$59)),IF('Principle 2'!N18="","",'Principle 2'!N18),"N/A")</f>
        <v>N/A</v>
      </c>
      <c r="O220" s="369" t="str">
        <f>IF(ISNUMBER(FIND(O$6,'Assessment Information'!$C$59)),IF('Principle 2'!O18="","",'Principle 2'!O18),"N/A")</f>
        <v>N/A</v>
      </c>
      <c r="P220" s="369" t="str">
        <f>IF(ISNUMBER(FIND(P$6,'Assessment Information'!$C$59)),IF('Principle 2'!P18="","",'Principle 2'!P18),"N/A")</f>
        <v>N/A</v>
      </c>
      <c r="Q220" s="367" t="str">
        <f>IF('Principle 2'!Q18="","",'Principle 2'!Q18)</f>
        <v/>
      </c>
      <c r="R220" s="368" t="str">
        <f>IF('Principle 2'!R18="","",'Principle 2'!R18)</f>
        <v/>
      </c>
      <c r="S220">
        <f>IF(M220="N",MAX($S$8:S219)+1,0)</f>
        <v>0</v>
      </c>
    </row>
    <row r="221" spans="1:19" ht="41.4">
      <c r="A221" s="305" t="s">
        <v>768</v>
      </c>
      <c r="B221" s="305" t="s">
        <v>769</v>
      </c>
      <c r="C221" s="322" t="s">
        <v>242</v>
      </c>
      <c r="D221" s="309" t="s">
        <v>225</v>
      </c>
      <c r="E221" s="309" t="s">
        <v>1070</v>
      </c>
      <c r="F221" s="472"/>
      <c r="G221" s="329"/>
      <c r="H221" s="309" t="s">
        <v>1070</v>
      </c>
      <c r="I221" s="312" t="s">
        <v>225</v>
      </c>
      <c r="J221" s="311" t="s">
        <v>787</v>
      </c>
      <c r="K221" s="315"/>
      <c r="L221" s="34" t="s">
        <v>505</v>
      </c>
      <c r="M221" s="369" t="str">
        <f>IF('Principle 2'!M19="","",'Principle 2'!M19)</f>
        <v/>
      </c>
      <c r="N221" s="369" t="str">
        <f>IF(ISNUMBER(FIND(N$6,'Assessment Information'!$C$59)),IF('Principle 2'!N19="","",'Principle 2'!N19),"N/A")</f>
        <v>N/A</v>
      </c>
      <c r="O221" s="369" t="str">
        <f>IF(ISNUMBER(FIND(O$6,'Assessment Information'!$C$59)),IF('Principle 2'!O19="","",'Principle 2'!O19),"N/A")</f>
        <v>N/A</v>
      </c>
      <c r="P221" s="369" t="str">
        <f>IF(ISNUMBER(FIND(P$6,'Assessment Information'!$C$59)),IF('Principle 2'!P19="","",'Principle 2'!P19),"N/A")</f>
        <v>N/A</v>
      </c>
      <c r="Q221" s="367" t="str">
        <f>IF('Principle 2'!Q19="","",'Principle 2'!Q19)</f>
        <v/>
      </c>
      <c r="R221" s="368" t="str">
        <f>IF('Principle 2'!R19="","",'Principle 2'!R19)</f>
        <v/>
      </c>
      <c r="S221">
        <f>IF(M221="N",MAX($S$8:S220)+1,0)</f>
        <v>0</v>
      </c>
    </row>
    <row r="222" spans="1:19" ht="13.8">
      <c r="A222" s="323"/>
      <c r="B222" s="324"/>
      <c r="C222" s="324"/>
      <c r="D222" s="309"/>
      <c r="E222" s="325"/>
      <c r="F222" s="472"/>
      <c r="G222" s="314"/>
      <c r="H222" s="325"/>
      <c r="I222" s="324"/>
      <c r="J222" s="326"/>
      <c r="K222" s="316"/>
      <c r="L222" s="34"/>
      <c r="S222">
        <f>IF(M222="N",MAX($S$8:S221)+1,0)</f>
        <v>0</v>
      </c>
    </row>
    <row r="223" spans="1:19" ht="26.4">
      <c r="A223" s="304"/>
      <c r="B223" s="304"/>
      <c r="C223" s="304"/>
      <c r="D223" s="309"/>
      <c r="E223" s="304"/>
      <c r="F223" s="472"/>
      <c r="G223" s="363" t="str">
        <f>C224</f>
        <v>2.1.2: Customary rights</v>
      </c>
      <c r="H223" s="363"/>
      <c r="I223" s="363"/>
      <c r="J223" s="364"/>
      <c r="K223" s="321"/>
      <c r="L223" s="34" t="s">
        <v>505</v>
      </c>
      <c r="M223" s="466" t="s">
        <v>506</v>
      </c>
      <c r="N223" s="466"/>
      <c r="O223" s="466"/>
      <c r="P223" s="466"/>
      <c r="Q223" s="466"/>
      <c r="R223" s="308" t="str">
        <f>IF('Principle 2'!R21="","",'Principle 2'!R21)</f>
        <v/>
      </c>
      <c r="S223">
        <f>IF(M223="N",MAX($S$8:S222)+1,0)</f>
        <v>0</v>
      </c>
    </row>
    <row r="224" spans="1:19" ht="55.2">
      <c r="A224" s="305" t="s">
        <v>768</v>
      </c>
      <c r="B224" s="305" t="s">
        <v>769</v>
      </c>
      <c r="C224" s="322" t="s">
        <v>244</v>
      </c>
      <c r="D224" s="309" t="s">
        <v>214</v>
      </c>
      <c r="E224" s="309" t="s">
        <v>408</v>
      </c>
      <c r="F224" s="472"/>
      <c r="G224" s="329"/>
      <c r="H224" s="309" t="s">
        <v>408</v>
      </c>
      <c r="I224" s="310" t="s">
        <v>214</v>
      </c>
      <c r="J224" s="311" t="s">
        <v>521</v>
      </c>
      <c r="K224" s="315"/>
      <c r="L224" s="34" t="s">
        <v>505</v>
      </c>
      <c r="M224" s="369" t="str">
        <f>IF('Principle 2'!M22="","",'Principle 2'!M22)</f>
        <v/>
      </c>
      <c r="N224" s="369" t="str">
        <f>IF(ISNUMBER(FIND(N$6,'Assessment Information'!$C$59)),IF('Principle 2'!N22="","",'Principle 2'!N22),"N/A")</f>
        <v>N/A</v>
      </c>
      <c r="O224" s="369" t="str">
        <f>IF(ISNUMBER(FIND(O$6,'Assessment Information'!$C$59)),IF('Principle 2'!O22="","",'Principle 2'!O22),"N/A")</f>
        <v>N/A</v>
      </c>
      <c r="P224" s="369" t="str">
        <f>IF(ISNUMBER(FIND(P$6,'Assessment Information'!$C$59)),IF('Principle 2'!P22="","",'Principle 2'!P22),"N/A")</f>
        <v>N/A</v>
      </c>
      <c r="Q224" s="367" t="str">
        <f>IF('Principle 2'!Q22="","",'Principle 2'!Q22)</f>
        <v/>
      </c>
      <c r="R224" s="368" t="str">
        <f>IF('Principle 2'!R22="","",'Principle 2'!R22)</f>
        <v/>
      </c>
      <c r="S224">
        <f>IF(M224="N",MAX($S$8:S223)+1,0)</f>
        <v>0</v>
      </c>
    </row>
    <row r="225" spans="1:19" ht="41.4">
      <c r="A225" s="305" t="s">
        <v>768</v>
      </c>
      <c r="B225" s="305" t="s">
        <v>769</v>
      </c>
      <c r="C225" s="322" t="s">
        <v>244</v>
      </c>
      <c r="D225" s="309" t="s">
        <v>214</v>
      </c>
      <c r="E225" s="309" t="s">
        <v>409</v>
      </c>
      <c r="F225" s="472"/>
      <c r="G225" s="329"/>
      <c r="H225" s="309" t="s">
        <v>409</v>
      </c>
      <c r="I225" s="310" t="s">
        <v>214</v>
      </c>
      <c r="J225" s="311" t="s">
        <v>788</v>
      </c>
      <c r="K225" s="315" t="s">
        <v>789</v>
      </c>
      <c r="L225" s="34" t="s">
        <v>505</v>
      </c>
      <c r="M225" s="369" t="str">
        <f>IF('Principle 2'!M23="","",'Principle 2'!M23)</f>
        <v/>
      </c>
      <c r="N225" s="369" t="str">
        <f>IF(ISNUMBER(FIND(N$6,'Assessment Information'!$C$59)),IF('Principle 2'!N23="","",'Principle 2'!N23),"N/A")</f>
        <v>N/A</v>
      </c>
      <c r="O225" s="369" t="str">
        <f>IF(ISNUMBER(FIND(O$6,'Assessment Information'!$C$59)),IF('Principle 2'!O23="","",'Principle 2'!O23),"N/A")</f>
        <v>N/A</v>
      </c>
      <c r="P225" s="369" t="str">
        <f>IF(ISNUMBER(FIND(P$6,'Assessment Information'!$C$59)),IF('Principle 2'!P23="","",'Principle 2'!P23),"N/A")</f>
        <v>N/A</v>
      </c>
      <c r="Q225" s="367" t="str">
        <f>IF('Principle 2'!Q23="","",'Principle 2'!Q23)</f>
        <v/>
      </c>
      <c r="R225" s="368" t="str">
        <f>IF('Principle 2'!R23="","",'Principle 2'!R23)</f>
        <v/>
      </c>
      <c r="S225">
        <f>IF(M225="N",MAX($S$8:S224)+1,0)</f>
        <v>0</v>
      </c>
    </row>
    <row r="226" spans="1:19" ht="26.4">
      <c r="A226" s="305" t="s">
        <v>768</v>
      </c>
      <c r="B226" s="305" t="s">
        <v>769</v>
      </c>
      <c r="C226" s="322" t="s">
        <v>244</v>
      </c>
      <c r="D226" s="309" t="s">
        <v>214</v>
      </c>
      <c r="E226" s="309" t="s">
        <v>410</v>
      </c>
      <c r="F226" s="472"/>
      <c r="G226" s="329"/>
      <c r="H226" s="309" t="s">
        <v>410</v>
      </c>
      <c r="I226" s="310" t="s">
        <v>214</v>
      </c>
      <c r="J226" s="311" t="s">
        <v>790</v>
      </c>
      <c r="K226" s="315"/>
      <c r="L226" s="34" t="s">
        <v>505</v>
      </c>
      <c r="M226" s="369" t="str">
        <f>IF('Principle 2'!M24="","",'Principle 2'!M24)</f>
        <v/>
      </c>
      <c r="N226" s="369" t="str">
        <f>IF(ISNUMBER(FIND(N$6,'Assessment Information'!$C$59)),IF('Principle 2'!N24="","",'Principle 2'!N24),"N/A")</f>
        <v>N/A</v>
      </c>
      <c r="O226" s="369" t="str">
        <f>IF(ISNUMBER(FIND(O$6,'Assessment Information'!$C$59)),IF('Principle 2'!O24="","",'Principle 2'!O24),"N/A")</f>
        <v>N/A</v>
      </c>
      <c r="P226" s="369" t="str">
        <f>IF(ISNUMBER(FIND(P$6,'Assessment Information'!$C$59)),IF('Principle 2'!P24="","",'Principle 2'!P24),"N/A")</f>
        <v>N/A</v>
      </c>
      <c r="Q226" s="367" t="str">
        <f>IF('Principle 2'!Q24="","",'Principle 2'!Q24)</f>
        <v/>
      </c>
      <c r="R226" s="368" t="str">
        <f>IF('Principle 2'!R24="","",'Principle 2'!R24)</f>
        <v/>
      </c>
      <c r="S226">
        <f>IF(M226="N",MAX($S$8:S225)+1,0)</f>
        <v>0</v>
      </c>
    </row>
    <row r="227" spans="1:19" ht="41.4">
      <c r="A227" s="305" t="s">
        <v>768</v>
      </c>
      <c r="B227" s="305" t="s">
        <v>769</v>
      </c>
      <c r="C227" s="322" t="s">
        <v>244</v>
      </c>
      <c r="D227" s="309" t="s">
        <v>214</v>
      </c>
      <c r="E227" s="309" t="s">
        <v>411</v>
      </c>
      <c r="F227" s="472"/>
      <c r="G227" s="329"/>
      <c r="H227" s="309" t="s">
        <v>411</v>
      </c>
      <c r="I227" s="310" t="s">
        <v>214</v>
      </c>
      <c r="J227" s="311" t="s">
        <v>791</v>
      </c>
      <c r="K227" s="315"/>
      <c r="L227" s="34" t="s">
        <v>505</v>
      </c>
      <c r="M227" s="369" t="str">
        <f>IF('Principle 2'!M25="","",'Principle 2'!M25)</f>
        <v/>
      </c>
      <c r="N227" s="369" t="str">
        <f>IF(ISNUMBER(FIND(N$6,'Assessment Information'!$C$59)),IF('Principle 2'!N25="","",'Principle 2'!N25),"N/A")</f>
        <v>N/A</v>
      </c>
      <c r="O227" s="369" t="str">
        <f>IF(ISNUMBER(FIND(O$6,'Assessment Information'!$C$59)),IF('Principle 2'!O25="","",'Principle 2'!O25),"N/A")</f>
        <v>N/A</v>
      </c>
      <c r="P227" s="369" t="str">
        <f>IF(ISNUMBER(FIND(P$6,'Assessment Information'!$C$59)),IF('Principle 2'!P25="","",'Principle 2'!P25),"N/A")</f>
        <v>N/A</v>
      </c>
      <c r="Q227" s="367" t="str">
        <f>IF('Principle 2'!Q25="","",'Principle 2'!Q25)</f>
        <v/>
      </c>
      <c r="R227" s="368" t="str">
        <f>IF('Principle 2'!R25="","",'Principle 2'!R25)</f>
        <v/>
      </c>
      <c r="S227">
        <f>IF(M227="N",MAX($S$8:S226)+1,0)</f>
        <v>0</v>
      </c>
    </row>
    <row r="228" spans="1:19" ht="27.6">
      <c r="A228" s="305" t="s">
        <v>768</v>
      </c>
      <c r="B228" s="305" t="s">
        <v>769</v>
      </c>
      <c r="C228" s="322" t="s">
        <v>244</v>
      </c>
      <c r="D228" s="309" t="s">
        <v>214</v>
      </c>
      <c r="E228" s="309" t="s">
        <v>412</v>
      </c>
      <c r="F228" s="472"/>
      <c r="G228" s="329"/>
      <c r="H228" s="309" t="s">
        <v>412</v>
      </c>
      <c r="I228" s="310" t="s">
        <v>214</v>
      </c>
      <c r="J228" s="311" t="s">
        <v>792</v>
      </c>
      <c r="K228" s="315"/>
      <c r="L228" s="34" t="s">
        <v>505</v>
      </c>
      <c r="M228" s="369" t="str">
        <f>IF('Principle 2'!M26="","",'Principle 2'!M26)</f>
        <v/>
      </c>
      <c r="N228" s="369" t="str">
        <f>IF(ISNUMBER(FIND(N$6,'Assessment Information'!$C$59)),IF('Principle 2'!N26="","",'Principle 2'!N26),"N/A")</f>
        <v>N/A</v>
      </c>
      <c r="O228" s="369" t="str">
        <f>IF(ISNUMBER(FIND(O$6,'Assessment Information'!$C$59)),IF('Principle 2'!O26="","",'Principle 2'!O26),"N/A")</f>
        <v>N/A</v>
      </c>
      <c r="P228" s="369" t="str">
        <f>IF(ISNUMBER(FIND(P$6,'Assessment Information'!$C$59)),IF('Principle 2'!P26="","",'Principle 2'!P26),"N/A")</f>
        <v>N/A</v>
      </c>
      <c r="Q228" s="367" t="str">
        <f>IF('Principle 2'!Q26="","",'Principle 2'!Q26)</f>
        <v/>
      </c>
      <c r="R228" s="368" t="str">
        <f>IF('Principle 2'!R26="","",'Principle 2'!R26)</f>
        <v/>
      </c>
      <c r="S228">
        <f>IF(M228="N",MAX($S$8:S227)+1,0)</f>
        <v>0</v>
      </c>
    </row>
    <row r="229" spans="1:19" ht="55.2">
      <c r="A229" s="305" t="s">
        <v>768</v>
      </c>
      <c r="B229" s="305" t="s">
        <v>769</v>
      </c>
      <c r="C229" s="322" t="s">
        <v>244</v>
      </c>
      <c r="D229" s="309" t="s">
        <v>214</v>
      </c>
      <c r="E229" s="309" t="s">
        <v>413</v>
      </c>
      <c r="F229" s="472"/>
      <c r="G229" s="329"/>
      <c r="H229" s="309" t="s">
        <v>413</v>
      </c>
      <c r="I229" s="310" t="s">
        <v>214</v>
      </c>
      <c r="J229" s="311" t="s">
        <v>793</v>
      </c>
      <c r="K229" s="315"/>
      <c r="L229" s="34" t="s">
        <v>505</v>
      </c>
      <c r="M229" s="369" t="str">
        <f>IF('Principle 2'!M27="","",'Principle 2'!M27)</f>
        <v/>
      </c>
      <c r="N229" s="369" t="str">
        <f>IF(ISNUMBER(FIND(N$6,'Assessment Information'!$C$59)),IF('Principle 2'!N27="","",'Principle 2'!N27),"N/A")</f>
        <v>N/A</v>
      </c>
      <c r="O229" s="369" t="str">
        <f>IF(ISNUMBER(FIND(O$6,'Assessment Information'!$C$59)),IF('Principle 2'!O27="","",'Principle 2'!O27),"N/A")</f>
        <v>N/A</v>
      </c>
      <c r="P229" s="369" t="str">
        <f>IF(ISNUMBER(FIND(P$6,'Assessment Information'!$C$59)),IF('Principle 2'!P27="","",'Principle 2'!P27),"N/A")</f>
        <v>N/A</v>
      </c>
      <c r="Q229" s="367" t="str">
        <f>IF('Principle 2'!Q27="","",'Principle 2'!Q27)</f>
        <v/>
      </c>
      <c r="R229" s="368" t="str">
        <f>IF('Principle 2'!R27="","",'Principle 2'!R27)</f>
        <v/>
      </c>
      <c r="S229">
        <f>IF(M229="N",MAX($S$8:S228)+1,0)</f>
        <v>0</v>
      </c>
    </row>
    <row r="230" spans="1:19" ht="41.4">
      <c r="A230" s="305" t="s">
        <v>768</v>
      </c>
      <c r="B230" s="305" t="s">
        <v>769</v>
      </c>
      <c r="C230" s="322" t="s">
        <v>244</v>
      </c>
      <c r="D230" s="309" t="s">
        <v>225</v>
      </c>
      <c r="E230" s="309" t="s">
        <v>414</v>
      </c>
      <c r="F230" s="472"/>
      <c r="G230" s="329"/>
      <c r="H230" s="309" t="s">
        <v>414</v>
      </c>
      <c r="I230" s="312" t="s">
        <v>225</v>
      </c>
      <c r="J230" s="311" t="s">
        <v>794</v>
      </c>
      <c r="K230" s="316" t="s">
        <v>795</v>
      </c>
      <c r="L230" s="34" t="s">
        <v>505</v>
      </c>
      <c r="M230" s="369" t="str">
        <f>IF('Principle 2'!M28="","",'Principle 2'!M28)</f>
        <v/>
      </c>
      <c r="N230" s="369" t="str">
        <f>IF(ISNUMBER(FIND(N$6,'Assessment Information'!$C$59)),IF('Principle 2'!N28="","",'Principle 2'!N28),"N/A")</f>
        <v>N/A</v>
      </c>
      <c r="O230" s="369" t="str">
        <f>IF(ISNUMBER(FIND(O$6,'Assessment Information'!$C$59)),IF('Principle 2'!O28="","",'Principle 2'!O28),"N/A")</f>
        <v>N/A</v>
      </c>
      <c r="P230" s="369" t="str">
        <f>IF(ISNUMBER(FIND(P$6,'Assessment Information'!$C$59)),IF('Principle 2'!P28="","",'Principle 2'!P28),"N/A")</f>
        <v>N/A</v>
      </c>
      <c r="Q230" s="367" t="str">
        <f>IF('Principle 2'!Q28="","",'Principle 2'!Q28)</f>
        <v/>
      </c>
      <c r="R230" s="368" t="str">
        <f>IF('Principle 2'!R28="","",'Principle 2'!R28)</f>
        <v/>
      </c>
      <c r="S230">
        <f>IF(M230="N",MAX($S$8:S229)+1,0)</f>
        <v>0</v>
      </c>
    </row>
    <row r="231" spans="1:19" ht="27.6">
      <c r="A231" s="305" t="s">
        <v>768</v>
      </c>
      <c r="B231" s="305" t="s">
        <v>769</v>
      </c>
      <c r="C231" s="322" t="s">
        <v>244</v>
      </c>
      <c r="D231" s="309" t="s">
        <v>225</v>
      </c>
      <c r="E231" s="309" t="s">
        <v>415</v>
      </c>
      <c r="F231" s="472"/>
      <c r="G231" s="329"/>
      <c r="H231" s="309" t="s">
        <v>415</v>
      </c>
      <c r="I231" s="312" t="s">
        <v>225</v>
      </c>
      <c r="J231" s="311" t="s">
        <v>796</v>
      </c>
      <c r="K231" s="315"/>
      <c r="L231" s="34" t="s">
        <v>505</v>
      </c>
      <c r="M231" s="369" t="str">
        <f>IF('Principle 2'!M29="","",'Principle 2'!M29)</f>
        <v/>
      </c>
      <c r="N231" s="369" t="str">
        <f>IF(ISNUMBER(FIND(N$6,'Assessment Information'!$C$59)),IF('Principle 2'!N29="","",'Principle 2'!N29),"N/A")</f>
        <v>N/A</v>
      </c>
      <c r="O231" s="369" t="str">
        <f>IF(ISNUMBER(FIND(O$6,'Assessment Information'!$C$59)),IF('Principle 2'!O29="","",'Principle 2'!O29),"N/A")</f>
        <v>N/A</v>
      </c>
      <c r="P231" s="369" t="str">
        <f>IF(ISNUMBER(FIND(P$6,'Assessment Information'!$C$59)),IF('Principle 2'!P29="","",'Principle 2'!P29),"N/A")</f>
        <v>N/A</v>
      </c>
      <c r="Q231" s="367" t="str">
        <f>IF('Principle 2'!Q29="","",'Principle 2'!Q29)</f>
        <v/>
      </c>
      <c r="R231" s="368" t="str">
        <f>IF('Principle 2'!R29="","",'Principle 2'!R29)</f>
        <v/>
      </c>
      <c r="S231">
        <f>IF(M231="N",MAX($S$8:S230)+1,0)</f>
        <v>0</v>
      </c>
    </row>
    <row r="232" spans="1:19" ht="27.6">
      <c r="A232" s="305" t="s">
        <v>768</v>
      </c>
      <c r="B232" s="305" t="s">
        <v>769</v>
      </c>
      <c r="C232" s="322" t="s">
        <v>244</v>
      </c>
      <c r="D232" s="309" t="s">
        <v>225</v>
      </c>
      <c r="E232" s="309" t="s">
        <v>416</v>
      </c>
      <c r="F232" s="472"/>
      <c r="G232" s="329"/>
      <c r="H232" s="309" t="s">
        <v>416</v>
      </c>
      <c r="I232" s="312" t="s">
        <v>225</v>
      </c>
      <c r="J232" s="311" t="s">
        <v>797</v>
      </c>
      <c r="K232" s="315"/>
      <c r="L232" s="34" t="s">
        <v>505</v>
      </c>
      <c r="M232" s="369" t="str">
        <f>IF('Principle 2'!M30="","",'Principle 2'!M30)</f>
        <v/>
      </c>
      <c r="N232" s="369" t="str">
        <f>IF(ISNUMBER(FIND(N$6,'Assessment Information'!$C$59)),IF('Principle 2'!N30="","",'Principle 2'!N30),"N/A")</f>
        <v>N/A</v>
      </c>
      <c r="O232" s="369" t="str">
        <f>IF(ISNUMBER(FIND(O$6,'Assessment Information'!$C$59)),IF('Principle 2'!O30="","",'Principle 2'!O30),"N/A")</f>
        <v>N/A</v>
      </c>
      <c r="P232" s="369" t="str">
        <f>IF(ISNUMBER(FIND(P$6,'Assessment Information'!$C$59)),IF('Principle 2'!P30="","",'Principle 2'!P30),"N/A")</f>
        <v>N/A</v>
      </c>
      <c r="Q232" s="367" t="str">
        <f>IF('Principle 2'!Q30="","",'Principle 2'!Q30)</f>
        <v/>
      </c>
      <c r="R232" s="368" t="str">
        <f>IF('Principle 2'!R30="","",'Principle 2'!R30)</f>
        <v/>
      </c>
      <c r="S232">
        <f>IF(M232="N",MAX($S$8:S231)+1,0)</f>
        <v>0</v>
      </c>
    </row>
    <row r="233" spans="1:19" ht="41.4">
      <c r="A233" s="305" t="s">
        <v>768</v>
      </c>
      <c r="B233" s="305" t="s">
        <v>769</v>
      </c>
      <c r="C233" s="322" t="s">
        <v>244</v>
      </c>
      <c r="D233" s="309" t="s">
        <v>225</v>
      </c>
      <c r="E233" s="309" t="s">
        <v>417</v>
      </c>
      <c r="F233" s="472"/>
      <c r="G233" s="329"/>
      <c r="H233" s="309" t="s">
        <v>417</v>
      </c>
      <c r="I233" s="312" t="s">
        <v>225</v>
      </c>
      <c r="J233" s="311" t="s">
        <v>798</v>
      </c>
      <c r="K233" s="315" t="s">
        <v>799</v>
      </c>
      <c r="L233" s="34" t="s">
        <v>505</v>
      </c>
      <c r="M233" s="369" t="str">
        <f>IF('Principle 2'!M31="","",'Principle 2'!M31)</f>
        <v/>
      </c>
      <c r="N233" s="369" t="str">
        <f>IF(ISNUMBER(FIND(N$6,'Assessment Information'!$C$59)),IF('Principle 2'!N31="","",'Principle 2'!N31),"N/A")</f>
        <v>N/A</v>
      </c>
      <c r="O233" s="369" t="str">
        <f>IF(ISNUMBER(FIND(O$6,'Assessment Information'!$C$59)),IF('Principle 2'!O31="","",'Principle 2'!O31),"N/A")</f>
        <v>N/A</v>
      </c>
      <c r="P233" s="369" t="str">
        <f>IF(ISNUMBER(FIND(P$6,'Assessment Information'!$C$59)),IF('Principle 2'!P31="","",'Principle 2'!P31),"N/A")</f>
        <v>N/A</v>
      </c>
      <c r="Q233" s="367" t="str">
        <f>IF('Principle 2'!Q31="","",'Principle 2'!Q31)</f>
        <v/>
      </c>
      <c r="R233" s="368" t="str">
        <f>IF('Principle 2'!R31="","",'Principle 2'!R31)</f>
        <v/>
      </c>
      <c r="S233">
        <f>IF(M233="N",MAX($S$8:S232)+1,0)</f>
        <v>0</v>
      </c>
    </row>
    <row r="234" spans="1:19" ht="27.6">
      <c r="A234" s="305" t="s">
        <v>768</v>
      </c>
      <c r="B234" s="305" t="s">
        <v>769</v>
      </c>
      <c r="C234" s="322" t="s">
        <v>244</v>
      </c>
      <c r="D234" s="309" t="s">
        <v>225</v>
      </c>
      <c r="E234" s="309" t="s">
        <v>418</v>
      </c>
      <c r="F234" s="472"/>
      <c r="G234" s="329"/>
      <c r="H234" s="309" t="s">
        <v>418</v>
      </c>
      <c r="I234" s="312" t="s">
        <v>225</v>
      </c>
      <c r="J234" s="311" t="s">
        <v>800</v>
      </c>
      <c r="K234" s="315"/>
      <c r="L234" s="34" t="s">
        <v>505</v>
      </c>
      <c r="M234" s="369" t="str">
        <f>IF('Principle 2'!M32="","",'Principle 2'!M32)</f>
        <v/>
      </c>
      <c r="N234" s="369" t="str">
        <f>IF(ISNUMBER(FIND(N$6,'Assessment Information'!$C$59)),IF('Principle 2'!N32="","",'Principle 2'!N32),"N/A")</f>
        <v>N/A</v>
      </c>
      <c r="O234" s="369" t="str">
        <f>IF(ISNUMBER(FIND(O$6,'Assessment Information'!$C$59)),IF('Principle 2'!O32="","",'Principle 2'!O32),"N/A")</f>
        <v>N/A</v>
      </c>
      <c r="P234" s="369" t="str">
        <f>IF(ISNUMBER(FIND(P$6,'Assessment Information'!$C$59)),IF('Principle 2'!P32="","",'Principle 2'!P32),"N/A")</f>
        <v>N/A</v>
      </c>
      <c r="Q234" s="367" t="str">
        <f>IF('Principle 2'!Q32="","",'Principle 2'!Q32)</f>
        <v/>
      </c>
      <c r="R234" s="368" t="str">
        <f>IF('Principle 2'!R32="","",'Principle 2'!R32)</f>
        <v/>
      </c>
      <c r="S234">
        <f>IF(M234="N",MAX($S$8:S233)+1,0)</f>
        <v>0</v>
      </c>
    </row>
    <row r="235" spans="1:19" ht="13.8">
      <c r="A235" s="323"/>
      <c r="B235" s="324"/>
      <c r="C235" s="324"/>
      <c r="D235" s="309"/>
      <c r="E235" s="325"/>
      <c r="F235" s="472"/>
      <c r="G235" s="314"/>
      <c r="H235" s="325"/>
      <c r="I235" s="324"/>
      <c r="J235" s="326"/>
      <c r="K235" s="316"/>
      <c r="L235" s="34"/>
      <c r="S235">
        <f>IF(M235="N",MAX($S$8:S234)+1,0)</f>
        <v>0</v>
      </c>
    </row>
    <row r="236" spans="1:19" ht="26.4">
      <c r="A236" s="304"/>
      <c r="B236" s="304"/>
      <c r="C236" s="304"/>
      <c r="D236" s="309"/>
      <c r="E236" s="304"/>
      <c r="F236" s="472"/>
      <c r="G236" s="363" t="str">
        <f>C237</f>
        <v>2.1.3a: Participatory governance of fisheries and aquaculture resources</v>
      </c>
      <c r="H236" s="363"/>
      <c r="I236" s="363"/>
      <c r="J236" s="364"/>
      <c r="K236" s="321"/>
      <c r="L236" s="34" t="s">
        <v>505</v>
      </c>
      <c r="M236" s="466" t="s">
        <v>506</v>
      </c>
      <c r="N236" s="466"/>
      <c r="O236" s="466"/>
      <c r="P236" s="466"/>
      <c r="Q236" s="466"/>
      <c r="R236" s="308" t="str">
        <f>IF('Principle 2'!R34="","",'Principle 2'!R34)</f>
        <v/>
      </c>
      <c r="S236">
        <f>IF(M236="N",MAX($S$8:S235)+1,0)</f>
        <v>0</v>
      </c>
    </row>
    <row r="237" spans="1:19" ht="55.2">
      <c r="A237" s="305" t="s">
        <v>768</v>
      </c>
      <c r="B237" s="305" t="s">
        <v>769</v>
      </c>
      <c r="C237" s="322" t="s">
        <v>246</v>
      </c>
      <c r="D237" s="309" t="s">
        <v>214</v>
      </c>
      <c r="E237" s="309" t="s">
        <v>419</v>
      </c>
      <c r="F237" s="472"/>
      <c r="G237" s="329"/>
      <c r="H237" s="309" t="s">
        <v>419</v>
      </c>
      <c r="I237" s="310" t="s">
        <v>214</v>
      </c>
      <c r="J237" s="311" t="s">
        <v>521</v>
      </c>
      <c r="K237" s="316"/>
      <c r="L237" s="34" t="s">
        <v>505</v>
      </c>
      <c r="M237" s="369" t="str">
        <f>IF('Principle 2'!M35="","",'Principle 2'!M35)</f>
        <v/>
      </c>
      <c r="N237" s="369" t="str">
        <f>IF(ISNUMBER(FIND(N$6,'Assessment Information'!$C$59)),IF('Principle 2'!N35="","",'Principle 2'!N35),"N/A")</f>
        <v>N/A</v>
      </c>
      <c r="O237" s="369" t="str">
        <f>IF(ISNUMBER(FIND(O$6,'Assessment Information'!$C$59)),IF('Principle 2'!O35="","",'Principle 2'!O35),"N/A")</f>
        <v>N/A</v>
      </c>
      <c r="P237" s="369" t="str">
        <f>IF(ISNUMBER(FIND(P$6,'Assessment Information'!$C$59)),IF('Principle 2'!P35="","",'Principle 2'!P35),"N/A")</f>
        <v>N/A</v>
      </c>
      <c r="Q237" s="367" t="str">
        <f>IF('Principle 2'!Q35="","",'Principle 2'!Q35)</f>
        <v/>
      </c>
      <c r="R237" s="368" t="str">
        <f>IF('Principle 2'!R35="","",'Principle 2'!R35)</f>
        <v/>
      </c>
      <c r="S237">
        <f>IF(M237="N",MAX($S$8:S236)+1,0)</f>
        <v>0</v>
      </c>
    </row>
    <row r="238" spans="1:19" ht="55.2">
      <c r="A238" s="305" t="s">
        <v>768</v>
      </c>
      <c r="B238" s="305" t="s">
        <v>769</v>
      </c>
      <c r="C238" s="322" t="s">
        <v>246</v>
      </c>
      <c r="D238" s="309" t="s">
        <v>214</v>
      </c>
      <c r="E238" s="309" t="s">
        <v>420</v>
      </c>
      <c r="F238" s="472"/>
      <c r="G238" s="329"/>
      <c r="H238" s="309" t="s">
        <v>420</v>
      </c>
      <c r="I238" s="310" t="s">
        <v>214</v>
      </c>
      <c r="J238" s="311" t="s">
        <v>801</v>
      </c>
      <c r="K238" s="316" t="s">
        <v>802</v>
      </c>
      <c r="L238" s="34" t="s">
        <v>505</v>
      </c>
      <c r="M238" s="369" t="str">
        <f>IF('Principle 2'!M36="","",'Principle 2'!M36)</f>
        <v/>
      </c>
      <c r="N238" s="369" t="str">
        <f>IF(ISNUMBER(FIND(N$6,'Assessment Information'!$C$59)),IF('Principle 2'!N36="","",'Principle 2'!N36),"N/A")</f>
        <v>N/A</v>
      </c>
      <c r="O238" s="369" t="str">
        <f>IF(ISNUMBER(FIND(O$6,'Assessment Information'!$C$59)),IF('Principle 2'!O36="","",'Principle 2'!O36),"N/A")</f>
        <v>N/A</v>
      </c>
      <c r="P238" s="369" t="str">
        <f>IF(ISNUMBER(FIND(P$6,'Assessment Information'!$C$59)),IF('Principle 2'!P36="","",'Principle 2'!P36),"N/A")</f>
        <v>N/A</v>
      </c>
      <c r="Q238" s="367" t="str">
        <f>IF('Principle 2'!Q36="","",'Principle 2'!Q36)</f>
        <v/>
      </c>
      <c r="R238" s="368" t="str">
        <f>IF('Principle 2'!R36="","",'Principle 2'!R36)</f>
        <v/>
      </c>
      <c r="S238">
        <f>IF(M238="N",MAX($S$8:S237)+1,0)</f>
        <v>0</v>
      </c>
    </row>
    <row r="239" spans="1:19" ht="41.4">
      <c r="A239" s="305" t="s">
        <v>768</v>
      </c>
      <c r="B239" s="305" t="s">
        <v>769</v>
      </c>
      <c r="C239" s="322" t="s">
        <v>246</v>
      </c>
      <c r="D239" s="309" t="s">
        <v>214</v>
      </c>
      <c r="E239" s="309" t="s">
        <v>421</v>
      </c>
      <c r="F239" s="472"/>
      <c r="G239" s="329"/>
      <c r="H239" s="309" t="s">
        <v>421</v>
      </c>
      <c r="I239" s="310" t="s">
        <v>214</v>
      </c>
      <c r="J239" s="311" t="s">
        <v>803</v>
      </c>
      <c r="K239" s="317" t="s">
        <v>804</v>
      </c>
      <c r="L239" s="34" t="s">
        <v>505</v>
      </c>
      <c r="M239" s="369" t="str">
        <f>IF('Principle 2'!M37="","",'Principle 2'!M37)</f>
        <v/>
      </c>
      <c r="N239" s="369" t="str">
        <f>IF(ISNUMBER(FIND(N$6,'Assessment Information'!$C$59)),IF('Principle 2'!N37="","",'Principle 2'!N37),"N/A")</f>
        <v>N/A</v>
      </c>
      <c r="O239" s="369" t="str">
        <f>IF(ISNUMBER(FIND(O$6,'Assessment Information'!$C$59)),IF('Principle 2'!O37="","",'Principle 2'!O37),"N/A")</f>
        <v>N/A</v>
      </c>
      <c r="P239" s="369" t="str">
        <f>IF(ISNUMBER(FIND(P$6,'Assessment Information'!$C$59)),IF('Principle 2'!P37="","",'Principle 2'!P37),"N/A")</f>
        <v>N/A</v>
      </c>
      <c r="Q239" s="367" t="str">
        <f>IF('Principle 2'!Q37="","",'Principle 2'!Q37)</f>
        <v/>
      </c>
      <c r="R239" s="368" t="str">
        <f>IF('Principle 2'!R37="","",'Principle 2'!R37)</f>
        <v/>
      </c>
      <c r="S239">
        <f>IF(M239="N",MAX($S$8:S238)+1,0)</f>
        <v>0</v>
      </c>
    </row>
    <row r="240" spans="1:19" ht="41.4">
      <c r="A240" s="305" t="s">
        <v>768</v>
      </c>
      <c r="B240" s="305" t="s">
        <v>769</v>
      </c>
      <c r="C240" s="322" t="s">
        <v>246</v>
      </c>
      <c r="D240" s="309" t="s">
        <v>214</v>
      </c>
      <c r="E240" s="309" t="s">
        <v>422</v>
      </c>
      <c r="F240" s="472"/>
      <c r="G240" s="329"/>
      <c r="H240" s="309" t="s">
        <v>422</v>
      </c>
      <c r="I240" s="310" t="s">
        <v>214</v>
      </c>
      <c r="J240" s="311" t="s">
        <v>805</v>
      </c>
      <c r="K240" s="315" t="s">
        <v>806</v>
      </c>
      <c r="L240" s="34" t="s">
        <v>505</v>
      </c>
      <c r="M240" s="369" t="str">
        <f>IF('Principle 2'!M38="","",'Principle 2'!M38)</f>
        <v/>
      </c>
      <c r="N240" s="369" t="str">
        <f>IF(ISNUMBER(FIND(N$6,'Assessment Information'!$C$59)),IF('Principle 2'!N38="","",'Principle 2'!N38),"N/A")</f>
        <v>N/A</v>
      </c>
      <c r="O240" s="369" t="str">
        <f>IF(ISNUMBER(FIND(O$6,'Assessment Information'!$C$59)),IF('Principle 2'!O38="","",'Principle 2'!O38),"N/A")</f>
        <v>N/A</v>
      </c>
      <c r="P240" s="369" t="str">
        <f>IF(ISNUMBER(FIND(P$6,'Assessment Information'!$C$59)),IF('Principle 2'!P38="","",'Principle 2'!P38),"N/A")</f>
        <v>N/A</v>
      </c>
      <c r="Q240" s="367" t="str">
        <f>IF('Principle 2'!Q38="","",'Principle 2'!Q38)</f>
        <v/>
      </c>
      <c r="R240" s="368" t="str">
        <f>IF('Principle 2'!R38="","",'Principle 2'!R38)</f>
        <v/>
      </c>
      <c r="S240">
        <f>IF(M240="N",MAX($S$8:S239)+1,0)</f>
        <v>0</v>
      </c>
    </row>
    <row r="241" spans="1:19" ht="26.4">
      <c r="A241" s="305" t="s">
        <v>768</v>
      </c>
      <c r="B241" s="305" t="s">
        <v>769</v>
      </c>
      <c r="C241" s="322" t="s">
        <v>246</v>
      </c>
      <c r="D241" s="309" t="s">
        <v>225</v>
      </c>
      <c r="E241" s="309" t="s">
        <v>423</v>
      </c>
      <c r="F241" s="472"/>
      <c r="G241" s="329"/>
      <c r="H241" s="309" t="s">
        <v>423</v>
      </c>
      <c r="I241" s="312" t="s">
        <v>225</v>
      </c>
      <c r="J241" s="311" t="s">
        <v>807</v>
      </c>
      <c r="K241" s="315" t="s">
        <v>808</v>
      </c>
      <c r="L241" s="34" t="s">
        <v>505</v>
      </c>
      <c r="M241" s="369" t="str">
        <f>IF('Principle 2'!M39="","",'Principle 2'!M39)</f>
        <v/>
      </c>
      <c r="N241" s="369" t="str">
        <f>IF(ISNUMBER(FIND(N$6,'Assessment Information'!$C$59)),IF('Principle 2'!N39="","",'Principle 2'!N39),"N/A")</f>
        <v>N/A</v>
      </c>
      <c r="O241" s="369" t="str">
        <f>IF(ISNUMBER(FIND(O$6,'Assessment Information'!$C$59)),IF('Principle 2'!O39="","",'Principle 2'!O39),"N/A")</f>
        <v>N/A</v>
      </c>
      <c r="P241" s="369" t="str">
        <f>IF(ISNUMBER(FIND(P$6,'Assessment Information'!$C$59)),IF('Principle 2'!P39="","",'Principle 2'!P39),"N/A")</f>
        <v>N/A</v>
      </c>
      <c r="Q241" s="367" t="str">
        <f>IF('Principle 2'!Q39="","",'Principle 2'!Q39)</f>
        <v/>
      </c>
      <c r="R241" s="368" t="str">
        <f>IF('Principle 2'!R39="","",'Principle 2'!R39)</f>
        <v/>
      </c>
      <c r="S241">
        <f>IF(M241="N",MAX($S$8:S240)+1,0)</f>
        <v>0</v>
      </c>
    </row>
    <row r="242" spans="1:19" ht="41.4">
      <c r="A242" s="305" t="s">
        <v>768</v>
      </c>
      <c r="B242" s="305" t="s">
        <v>769</v>
      </c>
      <c r="C242" s="322" t="s">
        <v>246</v>
      </c>
      <c r="D242" s="309" t="s">
        <v>225</v>
      </c>
      <c r="E242" s="309" t="s">
        <v>424</v>
      </c>
      <c r="F242" s="472"/>
      <c r="G242" s="329"/>
      <c r="H242" s="309" t="s">
        <v>424</v>
      </c>
      <c r="I242" s="312" t="s">
        <v>225</v>
      </c>
      <c r="J242" s="311" t="s">
        <v>809</v>
      </c>
      <c r="K242" s="315"/>
      <c r="L242" s="34" t="s">
        <v>505</v>
      </c>
      <c r="M242" s="369" t="str">
        <f>IF('Principle 2'!M40="","",'Principle 2'!M40)</f>
        <v/>
      </c>
      <c r="N242" s="369" t="str">
        <f>IF(ISNUMBER(FIND(N$6,'Assessment Information'!$C$59)),IF('Principle 2'!N40="","",'Principle 2'!N40),"N/A")</f>
        <v>N/A</v>
      </c>
      <c r="O242" s="369" t="str">
        <f>IF(ISNUMBER(FIND(O$6,'Assessment Information'!$C$59)),IF('Principle 2'!O40="","",'Principle 2'!O40),"N/A")</f>
        <v>N/A</v>
      </c>
      <c r="P242" s="369" t="str">
        <f>IF(ISNUMBER(FIND(P$6,'Assessment Information'!$C$59)),IF('Principle 2'!P40="","",'Principle 2'!P40),"N/A")</f>
        <v>N/A</v>
      </c>
      <c r="Q242" s="367" t="str">
        <f>IF('Principle 2'!Q40="","",'Principle 2'!Q40)</f>
        <v/>
      </c>
      <c r="R242" s="368" t="str">
        <f>IF('Principle 2'!R40="","",'Principle 2'!R40)</f>
        <v/>
      </c>
      <c r="S242">
        <f>IF(M242="N",MAX($S$8:S241)+1,0)</f>
        <v>0</v>
      </c>
    </row>
    <row r="243" spans="1:19" ht="41.4">
      <c r="A243" s="305" t="s">
        <v>768</v>
      </c>
      <c r="B243" s="305" t="s">
        <v>769</v>
      </c>
      <c r="C243" s="322" t="s">
        <v>246</v>
      </c>
      <c r="D243" s="309" t="s">
        <v>225</v>
      </c>
      <c r="E243" s="309" t="s">
        <v>425</v>
      </c>
      <c r="F243" s="472"/>
      <c r="G243" s="329"/>
      <c r="H243" s="309" t="s">
        <v>425</v>
      </c>
      <c r="I243" s="312" t="s">
        <v>225</v>
      </c>
      <c r="J243" s="311" t="s">
        <v>810</v>
      </c>
      <c r="K243" s="315"/>
      <c r="L243" s="34" t="s">
        <v>505</v>
      </c>
      <c r="M243" s="369" t="str">
        <f>IF('Principle 2'!M41="","",'Principle 2'!M41)</f>
        <v/>
      </c>
      <c r="N243" s="369" t="str">
        <f>IF(ISNUMBER(FIND(N$6,'Assessment Information'!$C$59)),IF('Principle 2'!N41="","",'Principle 2'!N41),"N/A")</f>
        <v>N/A</v>
      </c>
      <c r="O243" s="369" t="str">
        <f>IF(ISNUMBER(FIND(O$6,'Assessment Information'!$C$59)),IF('Principle 2'!O41="","",'Principle 2'!O41),"N/A")</f>
        <v>N/A</v>
      </c>
      <c r="P243" s="369" t="str">
        <f>IF(ISNUMBER(FIND(P$6,'Assessment Information'!$C$59)),IF('Principle 2'!P41="","",'Principle 2'!P41),"N/A")</f>
        <v>N/A</v>
      </c>
      <c r="Q243" s="367" t="str">
        <f>IF('Principle 2'!Q41="","",'Principle 2'!Q41)</f>
        <v/>
      </c>
      <c r="R243" s="368" t="str">
        <f>IF('Principle 2'!R41="","",'Principle 2'!R41)</f>
        <v/>
      </c>
      <c r="S243">
        <f>IF(M243="N",MAX($S$8:S242)+1,0)</f>
        <v>0</v>
      </c>
    </row>
    <row r="244" spans="1:19" ht="41.4">
      <c r="A244" s="305" t="s">
        <v>768</v>
      </c>
      <c r="B244" s="305" t="s">
        <v>769</v>
      </c>
      <c r="C244" s="322" t="s">
        <v>246</v>
      </c>
      <c r="D244" s="309" t="s">
        <v>225</v>
      </c>
      <c r="E244" s="309" t="s">
        <v>426</v>
      </c>
      <c r="F244" s="472"/>
      <c r="G244" s="329"/>
      <c r="H244" s="309" t="s">
        <v>426</v>
      </c>
      <c r="I244" s="312" t="s">
        <v>225</v>
      </c>
      <c r="J244" s="311" t="s">
        <v>811</v>
      </c>
      <c r="K244" s="315"/>
      <c r="L244" s="34" t="s">
        <v>505</v>
      </c>
      <c r="M244" s="369" t="str">
        <f>IF('Principle 2'!M42="","",'Principle 2'!M42)</f>
        <v/>
      </c>
      <c r="N244" s="369" t="str">
        <f>IF(ISNUMBER(FIND(N$6,'Assessment Information'!$C$59)),IF('Principle 2'!N42="","",'Principle 2'!N42),"N/A")</f>
        <v>N/A</v>
      </c>
      <c r="O244" s="369" t="str">
        <f>IF(ISNUMBER(FIND(O$6,'Assessment Information'!$C$59)),IF('Principle 2'!O42="","",'Principle 2'!O42),"N/A")</f>
        <v>N/A</v>
      </c>
      <c r="P244" s="369" t="str">
        <f>IF(ISNUMBER(FIND(P$6,'Assessment Information'!$C$59)),IF('Principle 2'!P42="","",'Principle 2'!P42),"N/A")</f>
        <v>N/A</v>
      </c>
      <c r="Q244" s="367" t="str">
        <f>IF('Principle 2'!Q42="","",'Principle 2'!Q42)</f>
        <v/>
      </c>
      <c r="R244" s="368" t="str">
        <f>IF('Principle 2'!R42="","",'Principle 2'!R42)</f>
        <v/>
      </c>
      <c r="S244">
        <f>IF(M244="N",MAX($S$8:S243)+1,0)</f>
        <v>0</v>
      </c>
    </row>
    <row r="245" spans="1:19" ht="13.8">
      <c r="A245" s="323"/>
      <c r="B245" s="324"/>
      <c r="C245" s="324"/>
      <c r="D245" s="309"/>
      <c r="E245" s="325"/>
      <c r="F245" s="472"/>
      <c r="G245" s="314"/>
      <c r="H245" s="325"/>
      <c r="I245" s="324"/>
      <c r="J245" s="326"/>
      <c r="K245" s="316"/>
      <c r="L245" s="34"/>
      <c r="S245">
        <f>IF(M245="N",MAX($S$8:S244)+1,0)</f>
        <v>0</v>
      </c>
    </row>
    <row r="246" spans="1:19" ht="26.4">
      <c r="A246" s="304"/>
      <c r="B246" s="304"/>
      <c r="C246" s="304"/>
      <c r="D246" s="309"/>
      <c r="E246" s="304"/>
      <c r="F246" s="472"/>
      <c r="G246" s="363" t="str">
        <f>C247</f>
        <v>2.1.3b: Participatory governance within the workforce</v>
      </c>
      <c r="H246" s="363"/>
      <c r="I246" s="363"/>
      <c r="J246" s="364"/>
      <c r="K246" s="321"/>
      <c r="L246" s="34" t="s">
        <v>505</v>
      </c>
      <c r="M246" s="466" t="s">
        <v>506</v>
      </c>
      <c r="N246" s="466"/>
      <c r="O246" s="466"/>
      <c r="P246" s="466"/>
      <c r="Q246" s="466"/>
      <c r="R246" s="308" t="str">
        <f>IF('Principle 2'!R44="","",'Principle 2'!R44)</f>
        <v/>
      </c>
      <c r="S246">
        <f>IF(M246="N",MAX($S$8:S245)+1,0)</f>
        <v>0</v>
      </c>
    </row>
    <row r="247" spans="1:19" ht="55.2">
      <c r="A247" s="305" t="s">
        <v>768</v>
      </c>
      <c r="B247" s="305" t="s">
        <v>769</v>
      </c>
      <c r="C247" s="322" t="s">
        <v>248</v>
      </c>
      <c r="D247" s="309" t="s">
        <v>214</v>
      </c>
      <c r="E247" s="309" t="s">
        <v>427</v>
      </c>
      <c r="F247" s="472"/>
      <c r="G247" s="329"/>
      <c r="H247" s="309" t="s">
        <v>427</v>
      </c>
      <c r="I247" s="310" t="s">
        <v>214</v>
      </c>
      <c r="J247" s="311" t="s">
        <v>521</v>
      </c>
      <c r="K247" s="315"/>
      <c r="L247" s="34" t="s">
        <v>505</v>
      </c>
      <c r="M247" s="369" t="str">
        <f>IF('Principle 2'!M45="","",'Principle 2'!M45)</f>
        <v/>
      </c>
      <c r="N247" s="369" t="str">
        <f>IF(ISNUMBER(FIND(N$6,'Assessment Information'!$C$59)),IF('Principle 2'!N45="","",'Principle 2'!N45),"N/A")</f>
        <v>N/A</v>
      </c>
      <c r="O247" s="369" t="str">
        <f>IF(ISNUMBER(FIND(O$6,'Assessment Information'!$C$59)),IF('Principle 2'!O45="","",'Principle 2'!O45),"N/A")</f>
        <v>N/A</v>
      </c>
      <c r="P247" s="369" t="str">
        <f>IF(ISNUMBER(FIND(P$6,'Assessment Information'!$C$59)),IF('Principle 2'!P45="","",'Principle 2'!P45),"N/A")</f>
        <v>N/A</v>
      </c>
      <c r="Q247" s="367" t="str">
        <f>IF('Principle 2'!Q45="","",'Principle 2'!Q45)</f>
        <v/>
      </c>
      <c r="R247" s="368" t="str">
        <f>IF('Principle 2'!R45="","",'Principle 2'!R45)</f>
        <v/>
      </c>
      <c r="S247">
        <f>IF(M247="N",MAX($S$8:S246)+1,0)</f>
        <v>0</v>
      </c>
    </row>
    <row r="248" spans="1:19" ht="27.6">
      <c r="A248" s="305" t="s">
        <v>768</v>
      </c>
      <c r="B248" s="305" t="s">
        <v>769</v>
      </c>
      <c r="C248" s="322" t="s">
        <v>248</v>
      </c>
      <c r="D248" s="309" t="s">
        <v>214</v>
      </c>
      <c r="E248" s="309" t="s">
        <v>428</v>
      </c>
      <c r="F248" s="472"/>
      <c r="G248" s="329"/>
      <c r="H248" s="309" t="s">
        <v>428</v>
      </c>
      <c r="I248" s="310" t="s">
        <v>214</v>
      </c>
      <c r="J248" s="311" t="s">
        <v>812</v>
      </c>
      <c r="K248" s="315" t="s">
        <v>813</v>
      </c>
      <c r="L248" s="34" t="s">
        <v>505</v>
      </c>
      <c r="M248" s="369" t="str">
        <f>IF('Principle 2'!M46="","",'Principle 2'!M46)</f>
        <v/>
      </c>
      <c r="N248" s="369" t="str">
        <f>IF(ISNUMBER(FIND(N$6,'Assessment Information'!$C$59)),IF('Principle 2'!N46="","",'Principle 2'!N46),"N/A")</f>
        <v>N/A</v>
      </c>
      <c r="O248" s="369" t="str">
        <f>IF(ISNUMBER(FIND(O$6,'Assessment Information'!$C$59)),IF('Principle 2'!O46="","",'Principle 2'!O46),"N/A")</f>
        <v>N/A</v>
      </c>
      <c r="P248" s="369" t="str">
        <f>IF(ISNUMBER(FIND(P$6,'Assessment Information'!$C$59)),IF('Principle 2'!P46="","",'Principle 2'!P46),"N/A")</f>
        <v>N/A</v>
      </c>
      <c r="Q248" s="367" t="str">
        <f>IF('Principle 2'!Q46="","",'Principle 2'!Q46)</f>
        <v/>
      </c>
      <c r="R248" s="368" t="str">
        <f>IF('Principle 2'!R46="","",'Principle 2'!R46)</f>
        <v/>
      </c>
      <c r="S248">
        <f>IF(M248="N",MAX($S$8:S247)+1,0)</f>
        <v>0</v>
      </c>
    </row>
    <row r="249" spans="1:19" ht="27.6">
      <c r="A249" s="305" t="s">
        <v>768</v>
      </c>
      <c r="B249" s="305" t="s">
        <v>769</v>
      </c>
      <c r="C249" s="322" t="s">
        <v>248</v>
      </c>
      <c r="D249" s="309" t="s">
        <v>214</v>
      </c>
      <c r="E249" s="309" t="s">
        <v>429</v>
      </c>
      <c r="F249" s="472"/>
      <c r="G249" s="329"/>
      <c r="H249" s="309" t="s">
        <v>429</v>
      </c>
      <c r="I249" s="310" t="s">
        <v>214</v>
      </c>
      <c r="J249" s="311" t="s">
        <v>814</v>
      </c>
      <c r="K249" s="315" t="s">
        <v>815</v>
      </c>
      <c r="L249" s="34" t="s">
        <v>505</v>
      </c>
      <c r="M249" s="369" t="str">
        <f>IF('Principle 2'!M47="","",'Principle 2'!M47)</f>
        <v/>
      </c>
      <c r="N249" s="369" t="str">
        <f>IF(ISNUMBER(FIND(N$6,'Assessment Information'!$C$59)),IF('Principle 2'!N47="","",'Principle 2'!N47),"N/A")</f>
        <v>N/A</v>
      </c>
      <c r="O249" s="369" t="str">
        <f>IF(ISNUMBER(FIND(O$6,'Assessment Information'!$C$59)),IF('Principle 2'!O47="","",'Principle 2'!O47),"N/A")</f>
        <v>N/A</v>
      </c>
      <c r="P249" s="369" t="str">
        <f>IF(ISNUMBER(FIND(P$6,'Assessment Information'!$C$59)),IF('Principle 2'!P47="","",'Principle 2'!P47),"N/A")</f>
        <v>N/A</v>
      </c>
      <c r="Q249" s="367" t="str">
        <f>IF('Principle 2'!Q47="","",'Principle 2'!Q47)</f>
        <v/>
      </c>
      <c r="R249" s="368" t="str">
        <f>IF('Principle 2'!R47="","",'Principle 2'!R47)</f>
        <v/>
      </c>
      <c r="S249">
        <f>IF(M249="N",MAX($S$8:S248)+1,0)</f>
        <v>0</v>
      </c>
    </row>
    <row r="250" spans="1:19" ht="27.6">
      <c r="A250" s="305" t="s">
        <v>768</v>
      </c>
      <c r="B250" s="305" t="s">
        <v>769</v>
      </c>
      <c r="C250" s="322" t="s">
        <v>248</v>
      </c>
      <c r="D250" s="309" t="s">
        <v>214</v>
      </c>
      <c r="E250" s="309" t="s">
        <v>430</v>
      </c>
      <c r="F250" s="472"/>
      <c r="G250" s="329"/>
      <c r="H250" s="309" t="s">
        <v>430</v>
      </c>
      <c r="I250" s="310" t="s">
        <v>214</v>
      </c>
      <c r="J250" s="311" t="s">
        <v>816</v>
      </c>
      <c r="K250" s="315"/>
      <c r="L250" s="34" t="s">
        <v>505</v>
      </c>
      <c r="M250" s="369" t="str">
        <f>IF('Principle 2'!M48="","",'Principle 2'!M48)</f>
        <v/>
      </c>
      <c r="N250" s="369" t="str">
        <f>IF(ISNUMBER(FIND(N$6,'Assessment Information'!$C$59)),IF('Principle 2'!N48="","",'Principle 2'!N48),"N/A")</f>
        <v>N/A</v>
      </c>
      <c r="O250" s="369" t="str">
        <f>IF(ISNUMBER(FIND(O$6,'Assessment Information'!$C$59)),IF('Principle 2'!O48="","",'Principle 2'!O48),"N/A")</f>
        <v>N/A</v>
      </c>
      <c r="P250" s="369" t="str">
        <f>IF(ISNUMBER(FIND(P$6,'Assessment Information'!$C$59)),IF('Principle 2'!P48="","",'Principle 2'!P48),"N/A")</f>
        <v>N/A</v>
      </c>
      <c r="Q250" s="367" t="str">
        <f>IF('Principle 2'!Q48="","",'Principle 2'!Q48)</f>
        <v/>
      </c>
      <c r="R250" s="368" t="str">
        <f>IF('Principle 2'!R48="","",'Principle 2'!R48)</f>
        <v/>
      </c>
      <c r="S250">
        <f>IF(M250="N",MAX($S$8:S249)+1,0)</f>
        <v>0</v>
      </c>
    </row>
    <row r="251" spans="1:19" ht="26.4">
      <c r="A251" s="305" t="s">
        <v>768</v>
      </c>
      <c r="B251" s="305" t="s">
        <v>769</v>
      </c>
      <c r="C251" s="322" t="s">
        <v>248</v>
      </c>
      <c r="D251" s="309" t="s">
        <v>225</v>
      </c>
      <c r="E251" s="309" t="s">
        <v>431</v>
      </c>
      <c r="F251" s="472"/>
      <c r="G251" s="329"/>
      <c r="H251" s="309" t="s">
        <v>431</v>
      </c>
      <c r="I251" s="312" t="s">
        <v>225</v>
      </c>
      <c r="J251" s="311" t="s">
        <v>807</v>
      </c>
      <c r="K251" s="315" t="s">
        <v>817</v>
      </c>
      <c r="L251" s="34" t="s">
        <v>505</v>
      </c>
      <c r="M251" s="369" t="str">
        <f>IF('Principle 2'!M49="","",'Principle 2'!M49)</f>
        <v/>
      </c>
      <c r="N251" s="369" t="str">
        <f>IF(ISNUMBER(FIND(N$6,'Assessment Information'!$C$59)),IF('Principle 2'!N49="","",'Principle 2'!N49),"N/A")</f>
        <v>N/A</v>
      </c>
      <c r="O251" s="369" t="str">
        <f>IF(ISNUMBER(FIND(O$6,'Assessment Information'!$C$59)),IF('Principle 2'!O49="","",'Principle 2'!O49),"N/A")</f>
        <v>N/A</v>
      </c>
      <c r="P251" s="369" t="str">
        <f>IF(ISNUMBER(FIND(P$6,'Assessment Information'!$C$59)),IF('Principle 2'!P49="","",'Principle 2'!P49),"N/A")</f>
        <v>N/A</v>
      </c>
      <c r="Q251" s="367" t="str">
        <f>IF('Principle 2'!Q49="","",'Principle 2'!Q49)</f>
        <v/>
      </c>
      <c r="R251" s="368" t="str">
        <f>IF('Principle 2'!R49="","",'Principle 2'!R49)</f>
        <v/>
      </c>
      <c r="S251">
        <f>IF(M251="N",MAX($S$8:S250)+1,0)</f>
        <v>0</v>
      </c>
    </row>
    <row r="252" spans="1:19" ht="41.4">
      <c r="A252" s="305" t="s">
        <v>768</v>
      </c>
      <c r="B252" s="305" t="s">
        <v>769</v>
      </c>
      <c r="C252" s="322" t="s">
        <v>248</v>
      </c>
      <c r="D252" s="309" t="s">
        <v>225</v>
      </c>
      <c r="E252" s="309" t="s">
        <v>432</v>
      </c>
      <c r="F252" s="472"/>
      <c r="G252" s="329"/>
      <c r="H252" s="309" t="s">
        <v>432</v>
      </c>
      <c r="I252" s="312" t="s">
        <v>225</v>
      </c>
      <c r="J252" s="311" t="s">
        <v>818</v>
      </c>
      <c r="K252" s="315"/>
      <c r="L252" s="34" t="s">
        <v>505</v>
      </c>
      <c r="M252" s="369" t="str">
        <f>IF('Principle 2'!M50="","",'Principle 2'!M50)</f>
        <v/>
      </c>
      <c r="N252" s="369" t="str">
        <f>IF(ISNUMBER(FIND(N$6,'Assessment Information'!$C$59)),IF('Principle 2'!N50="","",'Principle 2'!N50),"N/A")</f>
        <v>N/A</v>
      </c>
      <c r="O252" s="369" t="str">
        <f>IF(ISNUMBER(FIND(O$6,'Assessment Information'!$C$59)),IF('Principle 2'!O50="","",'Principle 2'!O50),"N/A")</f>
        <v>N/A</v>
      </c>
      <c r="P252" s="369" t="str">
        <f>IF(ISNUMBER(FIND(P$6,'Assessment Information'!$C$59)),IF('Principle 2'!P50="","",'Principle 2'!P50),"N/A")</f>
        <v>N/A</v>
      </c>
      <c r="Q252" s="367" t="str">
        <f>IF('Principle 2'!Q50="","",'Principle 2'!Q50)</f>
        <v/>
      </c>
      <c r="R252" s="368" t="str">
        <f>IF('Principle 2'!R50="","",'Principle 2'!R50)</f>
        <v/>
      </c>
      <c r="S252">
        <f>IF(M252="N",MAX($S$8:S251)+1,0)</f>
        <v>0</v>
      </c>
    </row>
    <row r="253" spans="1:19" ht="41.4">
      <c r="A253" s="305" t="s">
        <v>768</v>
      </c>
      <c r="B253" s="305" t="s">
        <v>769</v>
      </c>
      <c r="C253" s="322" t="s">
        <v>248</v>
      </c>
      <c r="D253" s="309" t="s">
        <v>225</v>
      </c>
      <c r="E253" s="309" t="s">
        <v>433</v>
      </c>
      <c r="F253" s="472"/>
      <c r="G253" s="329"/>
      <c r="H253" s="309" t="s">
        <v>433</v>
      </c>
      <c r="I253" s="312" t="s">
        <v>225</v>
      </c>
      <c r="J253" s="311" t="s">
        <v>819</v>
      </c>
      <c r="K253" s="315" t="s">
        <v>820</v>
      </c>
      <c r="L253" s="34" t="s">
        <v>505</v>
      </c>
      <c r="M253" s="369" t="str">
        <f>IF('Principle 2'!M51="","",'Principle 2'!M51)</f>
        <v/>
      </c>
      <c r="N253" s="369" t="str">
        <f>IF(ISNUMBER(FIND(N$6,'Assessment Information'!$C$59)),IF('Principle 2'!N51="","",'Principle 2'!N51),"N/A")</f>
        <v>N/A</v>
      </c>
      <c r="O253" s="369" t="str">
        <f>IF(ISNUMBER(FIND(O$6,'Assessment Information'!$C$59)),IF('Principle 2'!O51="","",'Principle 2'!O51),"N/A")</f>
        <v>N/A</v>
      </c>
      <c r="P253" s="369" t="str">
        <f>IF(ISNUMBER(FIND(P$6,'Assessment Information'!$C$59)),IF('Principle 2'!P51="","",'Principle 2'!P51),"N/A")</f>
        <v>N/A</v>
      </c>
      <c r="Q253" s="367" t="str">
        <f>IF('Principle 2'!Q51="","",'Principle 2'!Q51)</f>
        <v/>
      </c>
      <c r="R253" s="368" t="str">
        <f>IF('Principle 2'!R51="","",'Principle 2'!R51)</f>
        <v/>
      </c>
      <c r="S253">
        <f>IF(M253="N",MAX($S$8:S252)+1,0)</f>
        <v>0</v>
      </c>
    </row>
    <row r="254" spans="1:19" ht="13.8">
      <c r="A254" s="323"/>
      <c r="B254" s="324"/>
      <c r="C254" s="324"/>
      <c r="D254" s="309"/>
      <c r="E254" s="325"/>
      <c r="F254" s="472"/>
      <c r="G254" s="314"/>
      <c r="H254" s="325"/>
      <c r="I254" s="324"/>
      <c r="J254" s="326"/>
      <c r="K254" s="316"/>
      <c r="L254" s="34"/>
      <c r="S254">
        <f>IF(M254="N",MAX($S$8:S253)+1,0)</f>
        <v>0</v>
      </c>
    </row>
    <row r="255" spans="1:19" ht="30">
      <c r="A255" s="303"/>
      <c r="B255" s="303"/>
      <c r="C255" s="303"/>
      <c r="D255" s="303"/>
      <c r="E255" s="303"/>
      <c r="F255" s="471" t="str">
        <f>B257</f>
        <v>Component 2.2: Equitable opportunities to benefit are ensured to all, throughout the supply chain.</v>
      </c>
      <c r="G255" s="471"/>
      <c r="H255" s="471"/>
      <c r="I255" s="471"/>
      <c r="J255" s="471"/>
      <c r="K255" s="479"/>
      <c r="L255" s="330" t="s">
        <v>505</v>
      </c>
      <c r="M255" s="361"/>
      <c r="N255" s="361"/>
      <c r="O255" s="361"/>
      <c r="P255" s="361"/>
      <c r="Q255" s="361"/>
      <c r="R255" s="361"/>
      <c r="S255">
        <f>IF(M255="N",MAX($S$8:S254)+1,0)</f>
        <v>0</v>
      </c>
    </row>
    <row r="256" spans="1:19" ht="26.4">
      <c r="A256" s="304"/>
      <c r="B256" s="304"/>
      <c r="C256" s="304"/>
      <c r="D256" s="309"/>
      <c r="E256" s="304"/>
      <c r="F256" s="472"/>
      <c r="G256" s="363" t="str">
        <f>C257</f>
        <v>2.2.1: Equitable opportunity to benefit from the fishing or aquaculture sector</v>
      </c>
      <c r="H256" s="363"/>
      <c r="I256" s="363"/>
      <c r="J256" s="364"/>
      <c r="K256" s="321"/>
      <c r="L256" s="34" t="s">
        <v>505</v>
      </c>
      <c r="M256" s="466" t="s">
        <v>506</v>
      </c>
      <c r="N256" s="466"/>
      <c r="O256" s="466"/>
      <c r="P256" s="466"/>
      <c r="Q256" s="466"/>
      <c r="R256" s="308" t="str">
        <f>IF('Principle 2'!R54="","",'Principle 2'!R54)</f>
        <v/>
      </c>
      <c r="S256">
        <f>IF(M256="N",MAX($S$8:S255)+1,0)</f>
        <v>0</v>
      </c>
    </row>
    <row r="257" spans="1:19" ht="55.2">
      <c r="A257" s="305" t="s">
        <v>768</v>
      </c>
      <c r="B257" s="305" t="s">
        <v>821</v>
      </c>
      <c r="C257" s="322" t="s">
        <v>250</v>
      </c>
      <c r="D257" s="309" t="s">
        <v>214</v>
      </c>
      <c r="E257" s="309" t="s">
        <v>434</v>
      </c>
      <c r="F257" s="472"/>
      <c r="G257" s="329"/>
      <c r="H257" s="309" t="s">
        <v>434</v>
      </c>
      <c r="I257" s="310" t="s">
        <v>214</v>
      </c>
      <c r="J257" s="311" t="s">
        <v>521</v>
      </c>
      <c r="K257" s="319"/>
      <c r="L257" s="34" t="s">
        <v>505</v>
      </c>
      <c r="M257" s="369" t="str">
        <f>IF('Principle 2'!M55="","",'Principle 2'!M55)</f>
        <v/>
      </c>
      <c r="N257" s="369" t="str">
        <f>IF(ISNUMBER(FIND(N$6,'Assessment Information'!$C$59)),IF('Principle 2'!N55="","",'Principle 2'!N55),"N/A")</f>
        <v>N/A</v>
      </c>
      <c r="O257" s="369" t="str">
        <f>IF(ISNUMBER(FIND(O$6,'Assessment Information'!$C$59)),IF('Principle 2'!O55="","",'Principle 2'!O55),"N/A")</f>
        <v>N/A</v>
      </c>
      <c r="P257" s="369" t="str">
        <f>IF(ISNUMBER(FIND(P$6,'Assessment Information'!$C$59)),IF('Principle 2'!P55="","",'Principle 2'!P55),"N/A")</f>
        <v>N/A</v>
      </c>
      <c r="Q257" s="367" t="str">
        <f>IF('Principle 2'!Q55="","",'Principle 2'!Q55)</f>
        <v/>
      </c>
      <c r="R257" s="368" t="str">
        <f>IF('Principle 2'!R55="","",'Principle 2'!R55)</f>
        <v/>
      </c>
      <c r="S257">
        <f>IF(M257="N",MAX($S$8:S256)+1,0)</f>
        <v>0</v>
      </c>
    </row>
    <row r="258" spans="1:19" ht="69">
      <c r="A258" s="305" t="s">
        <v>768</v>
      </c>
      <c r="B258" s="305" t="s">
        <v>821</v>
      </c>
      <c r="C258" s="322" t="s">
        <v>250</v>
      </c>
      <c r="D258" s="309" t="s">
        <v>214</v>
      </c>
      <c r="E258" s="309" t="s">
        <v>435</v>
      </c>
      <c r="F258" s="472"/>
      <c r="G258" s="329"/>
      <c r="H258" s="309" t="s">
        <v>435</v>
      </c>
      <c r="I258" s="310" t="s">
        <v>214</v>
      </c>
      <c r="J258" s="311" t="s">
        <v>822</v>
      </c>
      <c r="K258" s="319" t="s">
        <v>823</v>
      </c>
      <c r="L258" s="34" t="s">
        <v>505</v>
      </c>
      <c r="M258" s="369" t="str">
        <f>IF('Principle 2'!M56="","",'Principle 2'!M56)</f>
        <v/>
      </c>
      <c r="N258" s="369" t="str">
        <f>IF(ISNUMBER(FIND(N$6,'Assessment Information'!$C$59)),IF('Principle 2'!N56="","",'Principle 2'!N56),"N/A")</f>
        <v>N/A</v>
      </c>
      <c r="O258" s="369" t="str">
        <f>IF(ISNUMBER(FIND(O$6,'Assessment Information'!$C$59)),IF('Principle 2'!O56="","",'Principle 2'!O56),"N/A")</f>
        <v>N/A</v>
      </c>
      <c r="P258" s="369" t="str">
        <f>IF(ISNUMBER(FIND(P$6,'Assessment Information'!$C$59)),IF('Principle 2'!P56="","",'Principle 2'!P56),"N/A")</f>
        <v>N/A</v>
      </c>
      <c r="Q258" s="367" t="str">
        <f>IF('Principle 2'!Q56="","",'Principle 2'!Q56)</f>
        <v/>
      </c>
      <c r="R258" s="368" t="str">
        <f>IF('Principle 2'!R56="","",'Principle 2'!R56)</f>
        <v/>
      </c>
      <c r="S258">
        <f>IF(M258="N",MAX($S$8:S257)+1,0)</f>
        <v>0</v>
      </c>
    </row>
    <row r="259" spans="1:19" ht="27.6">
      <c r="A259" s="305" t="s">
        <v>768</v>
      </c>
      <c r="B259" s="305" t="s">
        <v>821</v>
      </c>
      <c r="C259" s="322" t="s">
        <v>250</v>
      </c>
      <c r="D259" s="309" t="s">
        <v>214</v>
      </c>
      <c r="E259" s="309" t="s">
        <v>436</v>
      </c>
      <c r="F259" s="472"/>
      <c r="G259" s="329"/>
      <c r="H259" s="309" t="s">
        <v>436</v>
      </c>
      <c r="I259" s="310" t="s">
        <v>214</v>
      </c>
      <c r="J259" s="308" t="s">
        <v>824</v>
      </c>
      <c r="K259" s="320" t="s">
        <v>825</v>
      </c>
      <c r="L259" s="34" t="s">
        <v>505</v>
      </c>
      <c r="M259" s="369" t="str">
        <f>IF('Principle 2'!M57="","",'Principle 2'!M57)</f>
        <v/>
      </c>
      <c r="N259" s="369" t="str">
        <f>IF(ISNUMBER(FIND(N$6,'Assessment Information'!$C$59)),IF('Principle 2'!N57="","",'Principle 2'!N57),"N/A")</f>
        <v>N/A</v>
      </c>
      <c r="O259" s="369" t="str">
        <f>IF(ISNUMBER(FIND(O$6,'Assessment Information'!$C$59)),IF('Principle 2'!O57="","",'Principle 2'!O57),"N/A")</f>
        <v>N/A</v>
      </c>
      <c r="P259" s="369" t="str">
        <f>IF(ISNUMBER(FIND(P$6,'Assessment Information'!$C$59)),IF('Principle 2'!P57="","",'Principle 2'!P57),"N/A")</f>
        <v>N/A</v>
      </c>
      <c r="Q259" s="367" t="str">
        <f>IF('Principle 2'!Q57="","",'Principle 2'!Q57)</f>
        <v/>
      </c>
      <c r="R259" s="368" t="str">
        <f>IF('Principle 2'!R57="","",'Principle 2'!R57)</f>
        <v/>
      </c>
      <c r="S259">
        <f>IF(M259="N",MAX($S$8:S258)+1,0)</f>
        <v>0</v>
      </c>
    </row>
    <row r="260" spans="1:19" ht="41.4">
      <c r="A260" s="305" t="s">
        <v>768</v>
      </c>
      <c r="B260" s="305" t="s">
        <v>821</v>
      </c>
      <c r="C260" s="322" t="s">
        <v>250</v>
      </c>
      <c r="D260" s="309" t="s">
        <v>225</v>
      </c>
      <c r="E260" s="309" t="s">
        <v>437</v>
      </c>
      <c r="F260" s="472"/>
      <c r="G260" s="329"/>
      <c r="H260" s="309" t="s">
        <v>437</v>
      </c>
      <c r="I260" s="312" t="s">
        <v>225</v>
      </c>
      <c r="J260" s="311" t="s">
        <v>826</v>
      </c>
      <c r="K260" s="320" t="s">
        <v>827</v>
      </c>
      <c r="L260" s="34" t="s">
        <v>505</v>
      </c>
      <c r="M260" s="369" t="str">
        <f>IF('Principle 2'!M58="","",'Principle 2'!M58)</f>
        <v/>
      </c>
      <c r="N260" s="369" t="str">
        <f>IF(ISNUMBER(FIND(N$6,'Assessment Information'!$C$59)),IF('Principle 2'!N58="","",'Principle 2'!N58),"N/A")</f>
        <v>N/A</v>
      </c>
      <c r="O260" s="369" t="str">
        <f>IF(ISNUMBER(FIND(O$6,'Assessment Information'!$C$59)),IF('Principle 2'!O58="","",'Principle 2'!O58),"N/A")</f>
        <v>N/A</v>
      </c>
      <c r="P260" s="369" t="str">
        <f>IF(ISNUMBER(FIND(P$6,'Assessment Information'!$C$59)),IF('Principle 2'!P58="","",'Principle 2'!P58),"N/A")</f>
        <v>N/A</v>
      </c>
      <c r="Q260" s="367" t="str">
        <f>IF('Principle 2'!Q58="","",'Principle 2'!Q58)</f>
        <v/>
      </c>
      <c r="R260" s="368" t="str">
        <f>IF('Principle 2'!R58="","",'Principle 2'!R58)</f>
        <v/>
      </c>
      <c r="S260">
        <f>IF(M260="N",MAX($S$8:S259)+1,0)</f>
        <v>0</v>
      </c>
    </row>
    <row r="261" spans="1:19" ht="13.8">
      <c r="A261" s="323"/>
      <c r="B261" s="324"/>
      <c r="C261" s="324"/>
      <c r="D261" s="309"/>
      <c r="E261" s="325"/>
      <c r="F261" s="472"/>
      <c r="G261" s="314"/>
      <c r="H261" s="325"/>
      <c r="I261" s="324"/>
      <c r="J261" s="326"/>
      <c r="K261" s="316"/>
      <c r="L261" s="34"/>
      <c r="S261">
        <f>IF(M261="N",MAX($S$8:S260)+1,0)</f>
        <v>0</v>
      </c>
    </row>
    <row r="262" spans="1:19" ht="26.4">
      <c r="A262" s="304"/>
      <c r="B262" s="304"/>
      <c r="C262" s="304"/>
      <c r="D262" s="309"/>
      <c r="E262" s="304"/>
      <c r="F262" s="472"/>
      <c r="G262" s="363" t="str">
        <f>C263</f>
        <v>2.2.2: Discrimination</v>
      </c>
      <c r="H262" s="363"/>
      <c r="I262" s="363"/>
      <c r="J262" s="364"/>
      <c r="K262" s="321"/>
      <c r="L262" s="34" t="s">
        <v>505</v>
      </c>
      <c r="M262" s="466" t="s">
        <v>506</v>
      </c>
      <c r="N262" s="466"/>
      <c r="O262" s="466"/>
      <c r="P262" s="466"/>
      <c r="Q262" s="466"/>
      <c r="R262" s="308" t="str">
        <f>IF('Principle 2'!R60="","",'Principle 2'!R60)</f>
        <v/>
      </c>
      <c r="S262">
        <f>IF(M262="N",MAX($S$8:S261)+1,0)</f>
        <v>0</v>
      </c>
    </row>
    <row r="263" spans="1:19" ht="55.2">
      <c r="A263" s="305" t="s">
        <v>768</v>
      </c>
      <c r="B263" s="305" t="s">
        <v>821</v>
      </c>
      <c r="C263" s="322" t="s">
        <v>252</v>
      </c>
      <c r="D263" s="309" t="s">
        <v>214</v>
      </c>
      <c r="E263" s="309" t="s">
        <v>438</v>
      </c>
      <c r="F263" s="472"/>
      <c r="G263" s="329"/>
      <c r="H263" s="309" t="s">
        <v>438</v>
      </c>
      <c r="I263" s="310" t="s">
        <v>214</v>
      </c>
      <c r="J263" s="311" t="s">
        <v>521</v>
      </c>
      <c r="K263" s="315"/>
      <c r="L263" s="34" t="s">
        <v>505</v>
      </c>
      <c r="M263" s="369" t="str">
        <f>IF('Principle 2'!M61="","",'Principle 2'!M61)</f>
        <v/>
      </c>
      <c r="N263" s="369" t="str">
        <f>IF(ISNUMBER(FIND(N$6,'Assessment Information'!$C$59)),IF('Principle 2'!N61="","",'Principle 2'!N61),"N/A")</f>
        <v>N/A</v>
      </c>
      <c r="O263" s="369" t="str">
        <f>IF(ISNUMBER(FIND(O$6,'Assessment Information'!$C$59)),IF('Principle 2'!O61="","",'Principle 2'!O61),"N/A")</f>
        <v>N/A</v>
      </c>
      <c r="P263" s="369" t="str">
        <f>IF(ISNUMBER(FIND(P$6,'Assessment Information'!$C$59)),IF('Principle 2'!P61="","",'Principle 2'!P61),"N/A")</f>
        <v>N/A</v>
      </c>
      <c r="Q263" s="367" t="str">
        <f>IF('Principle 2'!Q61="","",'Principle 2'!Q61)</f>
        <v/>
      </c>
      <c r="R263" s="368" t="str">
        <f>IF('Principle 2'!R61="","",'Principle 2'!R61)</f>
        <v/>
      </c>
      <c r="S263">
        <f>IF(M263="N",MAX($S$8:S262)+1,0)</f>
        <v>0</v>
      </c>
    </row>
    <row r="264" spans="1:19" ht="28.8">
      <c r="A264" s="305" t="s">
        <v>768</v>
      </c>
      <c r="B264" s="305" t="s">
        <v>821</v>
      </c>
      <c r="C264" s="322" t="s">
        <v>252</v>
      </c>
      <c r="D264" s="309" t="s">
        <v>214</v>
      </c>
      <c r="E264" s="309" t="s">
        <v>439</v>
      </c>
      <c r="F264" s="472"/>
      <c r="G264" s="329"/>
      <c r="H264" s="309" t="s">
        <v>439</v>
      </c>
      <c r="I264" s="310" t="s">
        <v>214</v>
      </c>
      <c r="J264" s="311" t="s">
        <v>828</v>
      </c>
      <c r="K264" s="315"/>
      <c r="L264" s="34" t="s">
        <v>505</v>
      </c>
      <c r="M264" s="369" t="str">
        <f>IF('Principle 2'!M62="","",'Principle 2'!M62)</f>
        <v/>
      </c>
      <c r="N264" s="369" t="str">
        <f>IF(ISNUMBER(FIND(N$6,'Assessment Information'!$C$59)),IF('Principle 2'!N62="","",'Principle 2'!N62),"N/A")</f>
        <v>N/A</v>
      </c>
      <c r="O264" s="369" t="str">
        <f>IF(ISNUMBER(FIND(O$6,'Assessment Information'!$C$59)),IF('Principle 2'!O62="","",'Principle 2'!O62),"N/A")</f>
        <v>N/A</v>
      </c>
      <c r="P264" s="369" t="str">
        <f>IF(ISNUMBER(FIND(P$6,'Assessment Information'!$C$59)),IF('Principle 2'!P62="","",'Principle 2'!P62),"N/A")</f>
        <v>N/A</v>
      </c>
      <c r="Q264" s="367" t="str">
        <f>IF('Principle 2'!Q62="","",'Principle 2'!Q62)</f>
        <v/>
      </c>
      <c r="R264" s="368" t="str">
        <f>IF('Principle 2'!R62="","",'Principle 2'!R62)</f>
        <v/>
      </c>
      <c r="S264">
        <f>IF(M264="N",MAX($S$8:S263)+1,0)</f>
        <v>0</v>
      </c>
    </row>
    <row r="265" spans="1:19" ht="69">
      <c r="A265" s="305" t="s">
        <v>768</v>
      </c>
      <c r="B265" s="305" t="s">
        <v>821</v>
      </c>
      <c r="C265" s="322" t="s">
        <v>252</v>
      </c>
      <c r="D265" s="309" t="s">
        <v>214</v>
      </c>
      <c r="E265" s="309" t="s">
        <v>440</v>
      </c>
      <c r="F265" s="472"/>
      <c r="G265" s="329"/>
      <c r="H265" s="309" t="s">
        <v>440</v>
      </c>
      <c r="I265" s="310" t="s">
        <v>214</v>
      </c>
      <c r="J265" s="311" t="s">
        <v>829</v>
      </c>
      <c r="K265" s="316" t="s">
        <v>830</v>
      </c>
      <c r="L265" s="34" t="s">
        <v>505</v>
      </c>
      <c r="M265" s="369" t="str">
        <f>IF('Principle 2'!M63="","",'Principle 2'!M63)</f>
        <v/>
      </c>
      <c r="N265" s="369" t="str">
        <f>IF(ISNUMBER(FIND(N$6,'Assessment Information'!$C$59)),IF('Principle 2'!N63="","",'Principle 2'!N63),"N/A")</f>
        <v>N/A</v>
      </c>
      <c r="O265" s="369" t="str">
        <f>IF(ISNUMBER(FIND(O$6,'Assessment Information'!$C$59)),IF('Principle 2'!O63="","",'Principle 2'!O63),"N/A")</f>
        <v>N/A</v>
      </c>
      <c r="P265" s="369" t="str">
        <f>IF(ISNUMBER(FIND(P$6,'Assessment Information'!$C$59)),IF('Principle 2'!P63="","",'Principle 2'!P63),"N/A")</f>
        <v>N/A</v>
      </c>
      <c r="Q265" s="367" t="str">
        <f>IF('Principle 2'!Q63="","",'Principle 2'!Q63)</f>
        <v/>
      </c>
      <c r="R265" s="368" t="str">
        <f>IF('Principle 2'!R63="","",'Principle 2'!R63)</f>
        <v/>
      </c>
      <c r="S265">
        <f>IF(M265="N",MAX($S$8:S264)+1,0)</f>
        <v>0</v>
      </c>
    </row>
    <row r="266" spans="1:19" ht="27.6">
      <c r="A266" s="305" t="s">
        <v>768</v>
      </c>
      <c r="B266" s="305" t="s">
        <v>821</v>
      </c>
      <c r="C266" s="322" t="s">
        <v>252</v>
      </c>
      <c r="D266" s="309" t="s">
        <v>214</v>
      </c>
      <c r="E266" s="309" t="s">
        <v>441</v>
      </c>
      <c r="F266" s="472"/>
      <c r="G266" s="329"/>
      <c r="H266" s="309" t="s">
        <v>441</v>
      </c>
      <c r="I266" s="310" t="s">
        <v>214</v>
      </c>
      <c r="J266" s="311" t="s">
        <v>831</v>
      </c>
      <c r="K266" s="315"/>
      <c r="L266" s="34" t="s">
        <v>505</v>
      </c>
      <c r="M266" s="369" t="str">
        <f>IF('Principle 2'!M64="","",'Principle 2'!M64)</f>
        <v/>
      </c>
      <c r="N266" s="369" t="str">
        <f>IF(ISNUMBER(FIND(N$6,'Assessment Information'!$C$59)),IF('Principle 2'!N64="","",'Principle 2'!N64),"N/A")</f>
        <v>N/A</v>
      </c>
      <c r="O266" s="369" t="str">
        <f>IF(ISNUMBER(FIND(O$6,'Assessment Information'!$C$59)),IF('Principle 2'!O64="","",'Principle 2'!O64),"N/A")</f>
        <v>N/A</v>
      </c>
      <c r="P266" s="369" t="str">
        <f>IF(ISNUMBER(FIND(P$6,'Assessment Information'!$C$59)),IF('Principle 2'!P64="","",'Principle 2'!P64),"N/A")</f>
        <v>N/A</v>
      </c>
      <c r="Q266" s="367" t="str">
        <f>IF('Principle 2'!Q64="","",'Principle 2'!Q64)</f>
        <v/>
      </c>
      <c r="R266" s="368" t="str">
        <f>IF('Principle 2'!R64="","",'Principle 2'!R64)</f>
        <v/>
      </c>
      <c r="S266">
        <f>IF(M266="N",MAX($S$8:S265)+1,0)</f>
        <v>0</v>
      </c>
    </row>
    <row r="267" spans="1:19" ht="41.4">
      <c r="A267" s="305" t="s">
        <v>768</v>
      </c>
      <c r="B267" s="305" t="s">
        <v>821</v>
      </c>
      <c r="C267" s="322" t="s">
        <v>252</v>
      </c>
      <c r="D267" s="309" t="s">
        <v>214</v>
      </c>
      <c r="E267" s="309" t="s">
        <v>442</v>
      </c>
      <c r="F267" s="472"/>
      <c r="G267" s="329"/>
      <c r="H267" s="309" t="s">
        <v>442</v>
      </c>
      <c r="I267" s="310" t="s">
        <v>214</v>
      </c>
      <c r="J267" s="311" t="s">
        <v>832</v>
      </c>
      <c r="K267" s="315"/>
      <c r="L267" s="34" t="s">
        <v>505</v>
      </c>
      <c r="M267" s="369" t="str">
        <f>IF('Principle 2'!M65="","",'Principle 2'!M65)</f>
        <v/>
      </c>
      <c r="N267" s="369" t="str">
        <f>IF(ISNUMBER(FIND(N$6,'Assessment Information'!$C$59)),IF('Principle 2'!N65="","",'Principle 2'!N65),"N/A")</f>
        <v>N/A</v>
      </c>
      <c r="O267" s="369" t="str">
        <f>IF(ISNUMBER(FIND(O$6,'Assessment Information'!$C$59)),IF('Principle 2'!O65="","",'Principle 2'!O65),"N/A")</f>
        <v>N/A</v>
      </c>
      <c r="P267" s="369" t="str">
        <f>IF(ISNUMBER(FIND(P$6,'Assessment Information'!$C$59)),IF('Principle 2'!P65="","",'Principle 2'!P65),"N/A")</f>
        <v>N/A</v>
      </c>
      <c r="Q267" s="367" t="str">
        <f>IF('Principle 2'!Q65="","",'Principle 2'!Q65)</f>
        <v/>
      </c>
      <c r="R267" s="368" t="str">
        <f>IF('Principle 2'!R65="","",'Principle 2'!R65)</f>
        <v/>
      </c>
      <c r="S267">
        <f>IF(M267="N",MAX($S$8:S266)+1,0)</f>
        <v>0</v>
      </c>
    </row>
    <row r="268" spans="1:19" ht="27.6">
      <c r="A268" s="305" t="s">
        <v>768</v>
      </c>
      <c r="B268" s="305" t="s">
        <v>821</v>
      </c>
      <c r="C268" s="322" t="s">
        <v>252</v>
      </c>
      <c r="D268" s="309" t="s">
        <v>214</v>
      </c>
      <c r="E268" s="309" t="s">
        <v>443</v>
      </c>
      <c r="F268" s="472"/>
      <c r="G268" s="329"/>
      <c r="H268" s="309" t="s">
        <v>443</v>
      </c>
      <c r="I268" s="310" t="s">
        <v>214</v>
      </c>
      <c r="J268" s="308" t="s">
        <v>833</v>
      </c>
      <c r="K268" s="320" t="s">
        <v>834</v>
      </c>
      <c r="L268" s="34" t="s">
        <v>505</v>
      </c>
      <c r="M268" s="369" t="str">
        <f>IF('Principle 2'!M66="","",'Principle 2'!M66)</f>
        <v/>
      </c>
      <c r="N268" s="369" t="str">
        <f>IF(ISNUMBER(FIND(N$6,'Assessment Information'!$C$59)),IF('Principle 2'!N66="","",'Principle 2'!N66),"N/A")</f>
        <v>N/A</v>
      </c>
      <c r="O268" s="369" t="str">
        <f>IF(ISNUMBER(FIND(O$6,'Assessment Information'!$C$59)),IF('Principle 2'!O66="","",'Principle 2'!O66),"N/A")</f>
        <v>N/A</v>
      </c>
      <c r="P268" s="369" t="str">
        <f>IF(ISNUMBER(FIND(P$6,'Assessment Information'!$C$59)),IF('Principle 2'!P66="","",'Principle 2'!P66),"N/A")</f>
        <v>N/A</v>
      </c>
      <c r="Q268" s="367" t="str">
        <f>IF('Principle 2'!Q66="","",'Principle 2'!Q66)</f>
        <v/>
      </c>
      <c r="R268" s="368" t="str">
        <f>IF('Principle 2'!R66="","",'Principle 2'!R66)</f>
        <v/>
      </c>
      <c r="S268">
        <f>IF(M268="N",MAX($S$8:S267)+1,0)</f>
        <v>0</v>
      </c>
    </row>
    <row r="269" spans="1:19" ht="41.4">
      <c r="A269" s="305" t="s">
        <v>768</v>
      </c>
      <c r="B269" s="305" t="s">
        <v>821</v>
      </c>
      <c r="C269" s="322" t="s">
        <v>252</v>
      </c>
      <c r="D269" s="309" t="s">
        <v>225</v>
      </c>
      <c r="E269" s="309" t="s">
        <v>444</v>
      </c>
      <c r="F269" s="472"/>
      <c r="G269" s="329"/>
      <c r="H269" s="309" t="s">
        <v>444</v>
      </c>
      <c r="I269" s="312" t="s">
        <v>225</v>
      </c>
      <c r="J269" s="311" t="s">
        <v>835</v>
      </c>
      <c r="K269" s="315"/>
      <c r="L269" s="34" t="s">
        <v>505</v>
      </c>
      <c r="M269" s="369" t="str">
        <f>IF('Principle 2'!M67="","",'Principle 2'!M67)</f>
        <v/>
      </c>
      <c r="N269" s="369" t="str">
        <f>IF(ISNUMBER(FIND(N$6,'Assessment Information'!$C$59)),IF('Principle 2'!N67="","",'Principle 2'!N67),"N/A")</f>
        <v>N/A</v>
      </c>
      <c r="O269" s="369" t="str">
        <f>IF(ISNUMBER(FIND(O$6,'Assessment Information'!$C$59)),IF('Principle 2'!O67="","",'Principle 2'!O67),"N/A")</f>
        <v>N/A</v>
      </c>
      <c r="P269" s="369" t="str">
        <f>IF(ISNUMBER(FIND(P$6,'Assessment Information'!$C$59)),IF('Principle 2'!P67="","",'Principle 2'!P67),"N/A")</f>
        <v>N/A</v>
      </c>
      <c r="Q269" s="367" t="str">
        <f>IF('Principle 2'!Q67="","",'Principle 2'!Q67)</f>
        <v/>
      </c>
      <c r="R269" s="368" t="str">
        <f>IF('Principle 2'!R67="","",'Principle 2'!R67)</f>
        <v/>
      </c>
      <c r="S269">
        <f>IF(M269="N",MAX($S$8:S268)+1,0)</f>
        <v>0</v>
      </c>
    </row>
    <row r="270" spans="1:19" ht="27.6">
      <c r="A270" s="305" t="s">
        <v>768</v>
      </c>
      <c r="B270" s="305" t="s">
        <v>821</v>
      </c>
      <c r="C270" s="322" t="s">
        <v>252</v>
      </c>
      <c r="D270" s="309" t="s">
        <v>225</v>
      </c>
      <c r="E270" s="309" t="s">
        <v>445</v>
      </c>
      <c r="F270" s="472"/>
      <c r="G270" s="329"/>
      <c r="H270" s="309" t="s">
        <v>445</v>
      </c>
      <c r="I270" s="312" t="s">
        <v>225</v>
      </c>
      <c r="J270" s="311" t="s">
        <v>836</v>
      </c>
      <c r="K270" s="315"/>
      <c r="L270" s="34" t="s">
        <v>505</v>
      </c>
      <c r="M270" s="369" t="str">
        <f>IF('Principle 2'!M68="","",'Principle 2'!M68)</f>
        <v/>
      </c>
      <c r="N270" s="369" t="str">
        <f>IF(ISNUMBER(FIND(N$6,'Assessment Information'!$C$59)),IF('Principle 2'!N68="","",'Principle 2'!N68),"N/A")</f>
        <v>N/A</v>
      </c>
      <c r="O270" s="369" t="str">
        <f>IF(ISNUMBER(FIND(O$6,'Assessment Information'!$C$59)),IF('Principle 2'!O68="","",'Principle 2'!O68),"N/A")</f>
        <v>N/A</v>
      </c>
      <c r="P270" s="369" t="str">
        <f>IF(ISNUMBER(FIND(P$6,'Assessment Information'!$C$59)),IF('Principle 2'!P68="","",'Principle 2'!P68),"N/A")</f>
        <v>N/A</v>
      </c>
      <c r="Q270" s="367" t="str">
        <f>IF('Principle 2'!Q68="","",'Principle 2'!Q68)</f>
        <v/>
      </c>
      <c r="R270" s="368" t="str">
        <f>IF('Principle 2'!R68="","",'Principle 2'!R68)</f>
        <v/>
      </c>
      <c r="S270">
        <f>IF(M270="N",MAX($S$8:S269)+1,0)</f>
        <v>0</v>
      </c>
    </row>
    <row r="271" spans="1:19" ht="42.6">
      <c r="A271" s="305" t="s">
        <v>768</v>
      </c>
      <c r="B271" s="305" t="s">
        <v>821</v>
      </c>
      <c r="C271" s="322" t="s">
        <v>252</v>
      </c>
      <c r="D271" s="309" t="s">
        <v>225</v>
      </c>
      <c r="E271" s="309" t="s">
        <v>446</v>
      </c>
      <c r="F271" s="472"/>
      <c r="G271" s="329"/>
      <c r="H271" s="309" t="s">
        <v>446</v>
      </c>
      <c r="I271" s="312" t="s">
        <v>225</v>
      </c>
      <c r="J271" s="308" t="s">
        <v>837</v>
      </c>
      <c r="K271" s="320" t="s">
        <v>838</v>
      </c>
      <c r="L271" s="34" t="s">
        <v>505</v>
      </c>
      <c r="M271" s="369" t="str">
        <f>IF('Principle 2'!M69="","",'Principle 2'!M69)</f>
        <v/>
      </c>
      <c r="N271" s="369" t="str">
        <f>IF(ISNUMBER(FIND(N$6,'Assessment Information'!$C$59)),IF('Principle 2'!N69="","",'Principle 2'!N69),"N/A")</f>
        <v>N/A</v>
      </c>
      <c r="O271" s="369" t="str">
        <f>IF(ISNUMBER(FIND(O$6,'Assessment Information'!$C$59)),IF('Principle 2'!O69="","",'Principle 2'!O69),"N/A")</f>
        <v>N/A</v>
      </c>
      <c r="P271" s="369" t="str">
        <f>IF(ISNUMBER(FIND(P$6,'Assessment Information'!$C$59)),IF('Principle 2'!P69="","",'Principle 2'!P69),"N/A")</f>
        <v>N/A</v>
      </c>
      <c r="Q271" s="367" t="str">
        <f>IF('Principle 2'!Q69="","",'Principle 2'!Q69)</f>
        <v/>
      </c>
      <c r="R271" s="368" t="str">
        <f>IF('Principle 2'!R69="","",'Principle 2'!R69)</f>
        <v/>
      </c>
      <c r="S271">
        <f>IF(M271="N",MAX($S$8:S270)+1,0)</f>
        <v>0</v>
      </c>
    </row>
    <row r="272" spans="1:19" ht="13.8">
      <c r="A272" s="323"/>
      <c r="B272" s="324"/>
      <c r="C272" s="324"/>
      <c r="D272" s="309"/>
      <c r="E272" s="325"/>
      <c r="F272" s="472"/>
      <c r="G272" s="314"/>
      <c r="H272" s="325"/>
      <c r="I272" s="324"/>
      <c r="J272" s="326"/>
      <c r="K272" s="316"/>
      <c r="L272" s="34"/>
      <c r="S272">
        <f>IF(M272="N",MAX($S$8:S271)+1,0)</f>
        <v>0</v>
      </c>
    </row>
    <row r="273" spans="1:19" ht="30">
      <c r="A273" s="303"/>
      <c r="B273" s="303"/>
      <c r="C273" s="303"/>
      <c r="D273" s="303"/>
      <c r="E273" s="303"/>
      <c r="F273" s="471" t="str">
        <f>B275</f>
        <v>Component 3.1: The health and wellbeing of resource-dependent communities is maintained or improved.</v>
      </c>
      <c r="G273" s="471"/>
      <c r="H273" s="471"/>
      <c r="I273" s="471"/>
      <c r="J273" s="471"/>
      <c r="K273" s="479"/>
      <c r="L273" s="330" t="s">
        <v>505</v>
      </c>
      <c r="M273" s="361"/>
      <c r="N273" s="361"/>
      <c r="O273" s="361"/>
      <c r="P273" s="361"/>
      <c r="Q273" s="361"/>
      <c r="R273" s="361"/>
      <c r="S273">
        <f>IF(M273="N",MAX($S$8:S272)+1,0)</f>
        <v>0</v>
      </c>
    </row>
    <row r="274" spans="1:19" ht="26.4">
      <c r="A274" s="304"/>
      <c r="B274" s="304"/>
      <c r="C274" s="304"/>
      <c r="D274" s="309"/>
      <c r="E274" s="304"/>
      <c r="F274" s="472"/>
      <c r="G274" s="363" t="str">
        <f>C275</f>
        <v>3.1.1a: Impact of the fishery/farm on food and nutrition security</v>
      </c>
      <c r="H274" s="363"/>
      <c r="I274" s="363"/>
      <c r="J274" s="364"/>
      <c r="K274" s="321"/>
      <c r="L274" s="34" t="s">
        <v>505</v>
      </c>
      <c r="M274" s="466" t="s">
        <v>506</v>
      </c>
      <c r="N274" s="466"/>
      <c r="O274" s="466"/>
      <c r="P274" s="466"/>
      <c r="Q274" s="466"/>
      <c r="R274" s="308" t="str">
        <f>IF('Principle 3'!R8="","",'Principle 3'!R8)</f>
        <v/>
      </c>
      <c r="S274">
        <f>IF(M274="N",MAX($S$8:S273)+1,0)</f>
        <v>0</v>
      </c>
    </row>
    <row r="275" spans="1:19" ht="55.2">
      <c r="A275" s="305" t="s">
        <v>839</v>
      </c>
      <c r="B275" s="305" t="s">
        <v>840</v>
      </c>
      <c r="C275" s="322" t="s">
        <v>254</v>
      </c>
      <c r="D275" s="309" t="s">
        <v>214</v>
      </c>
      <c r="E275" s="309" t="s">
        <v>447</v>
      </c>
      <c r="F275" s="472"/>
      <c r="G275" s="329"/>
      <c r="H275" s="309" t="s">
        <v>447</v>
      </c>
      <c r="I275" s="310" t="s">
        <v>214</v>
      </c>
      <c r="J275" s="311" t="s">
        <v>521</v>
      </c>
      <c r="K275" s="315" t="s">
        <v>841</v>
      </c>
      <c r="L275" s="34" t="s">
        <v>505</v>
      </c>
      <c r="M275" s="369" t="str">
        <f>IF('Principle 3'!M9="","",'Principle 3'!M9)</f>
        <v/>
      </c>
      <c r="N275" s="369" t="str">
        <f>IF(ISNUMBER(FIND(N$6,'Assessment Information'!$C$59)),IF('Principle 3'!N9="","",'Principle 3'!N9),"N/A")</f>
        <v>N/A</v>
      </c>
      <c r="O275" s="369" t="str">
        <f>IF(ISNUMBER(FIND(O$6,'Assessment Information'!$C$59)),IF('Principle 3'!O9="","",'Principle 3'!O9),"N/A")</f>
        <v>N/A</v>
      </c>
      <c r="P275" s="369" t="str">
        <f>IF(ISNUMBER(FIND(P$6,'Assessment Information'!$C$59)),IF('Principle 3'!P9="","",'Principle 3'!P9),"N/A")</f>
        <v>N/A</v>
      </c>
      <c r="Q275" s="367" t="str">
        <f>IF('Principle 3'!Q9="","",'Principle 3'!Q9)</f>
        <v/>
      </c>
      <c r="R275" s="368" t="str">
        <f>IF('Principle 3'!R9="","",'Principle 3'!R9)</f>
        <v/>
      </c>
      <c r="S275">
        <f>IF(M275="N",MAX($S$8:S274)+1,0)</f>
        <v>0</v>
      </c>
    </row>
    <row r="276" spans="1:19" ht="124.2">
      <c r="A276" s="305" t="s">
        <v>839</v>
      </c>
      <c r="B276" s="305" t="s">
        <v>840</v>
      </c>
      <c r="C276" s="322" t="s">
        <v>254</v>
      </c>
      <c r="D276" s="309" t="s">
        <v>214</v>
      </c>
      <c r="E276" s="309" t="s">
        <v>448</v>
      </c>
      <c r="F276" s="472"/>
      <c r="G276" s="329"/>
      <c r="H276" s="309" t="s">
        <v>448</v>
      </c>
      <c r="I276" s="310" t="s">
        <v>214</v>
      </c>
      <c r="J276" s="311" t="s">
        <v>842</v>
      </c>
      <c r="K276" s="315" t="s">
        <v>843</v>
      </c>
      <c r="L276" s="34" t="s">
        <v>505</v>
      </c>
      <c r="M276" s="369" t="str">
        <f>IF('Principle 3'!M10="","",'Principle 3'!M10)</f>
        <v/>
      </c>
      <c r="N276" s="369" t="str">
        <f>IF(ISNUMBER(FIND(N$6,'Assessment Information'!$C$59)),IF('Principle 3'!N10="","",'Principle 3'!N10),"N/A")</f>
        <v>N/A</v>
      </c>
      <c r="O276" s="369" t="str">
        <f>IF(ISNUMBER(FIND(O$6,'Assessment Information'!$C$59)),IF('Principle 3'!O10="","",'Principle 3'!O10),"N/A")</f>
        <v>N/A</v>
      </c>
      <c r="P276" s="369" t="str">
        <f>IF(ISNUMBER(FIND(P$6,'Assessment Information'!$C$59)),IF('Principle 3'!P10="","",'Principle 3'!P10),"N/A")</f>
        <v>N/A</v>
      </c>
      <c r="Q276" s="367" t="str">
        <f>IF('Principle 3'!Q10="","",'Principle 3'!Q10)</f>
        <v/>
      </c>
      <c r="R276" s="368" t="str">
        <f>IF('Principle 3'!R10="","",'Principle 3'!R10)</f>
        <v/>
      </c>
      <c r="S276">
        <f>IF(M276="N",MAX($S$8:S275)+1,0)</f>
        <v>0</v>
      </c>
    </row>
    <row r="277" spans="1:19" ht="96.6">
      <c r="A277" s="305" t="s">
        <v>839</v>
      </c>
      <c r="B277" s="305" t="s">
        <v>840</v>
      </c>
      <c r="C277" s="322" t="s">
        <v>254</v>
      </c>
      <c r="D277" s="309" t="s">
        <v>225</v>
      </c>
      <c r="E277" s="309" t="s">
        <v>449</v>
      </c>
      <c r="F277" s="472"/>
      <c r="G277" s="329"/>
      <c r="H277" s="309" t="s">
        <v>449</v>
      </c>
      <c r="I277" s="312" t="s">
        <v>225</v>
      </c>
      <c r="J277" s="311" t="s">
        <v>844</v>
      </c>
      <c r="K277" s="315"/>
      <c r="L277" s="34" t="s">
        <v>505</v>
      </c>
      <c r="M277" s="369" t="str">
        <f>IF('Principle 3'!M11="","",'Principle 3'!M11)</f>
        <v/>
      </c>
      <c r="N277" s="369" t="str">
        <f>IF(ISNUMBER(FIND(N$6,'Assessment Information'!$C$59)),IF('Principle 3'!N11="","",'Principle 3'!N11),"N/A")</f>
        <v>N/A</v>
      </c>
      <c r="O277" s="369" t="str">
        <f>IF(ISNUMBER(FIND(O$6,'Assessment Information'!$C$59)),IF('Principle 3'!O11="","",'Principle 3'!O11),"N/A")</f>
        <v>N/A</v>
      </c>
      <c r="P277" s="369" t="str">
        <f>IF(ISNUMBER(FIND(P$6,'Assessment Information'!$C$59)),IF('Principle 3'!P11="","",'Principle 3'!P11),"N/A")</f>
        <v>N/A</v>
      </c>
      <c r="Q277" s="367" t="str">
        <f>IF('Principle 3'!Q11="","",'Principle 3'!Q11)</f>
        <v/>
      </c>
      <c r="R277" s="368" t="str">
        <f>IF('Principle 3'!R11="","",'Principle 3'!R11)</f>
        <v/>
      </c>
      <c r="S277">
        <f>IF(M277="N",MAX($S$8:S276)+1,0)</f>
        <v>0</v>
      </c>
    </row>
    <row r="278" spans="1:19" ht="13.8">
      <c r="A278" s="323"/>
      <c r="B278" s="324"/>
      <c r="C278" s="324"/>
      <c r="D278" s="309"/>
      <c r="E278" s="325"/>
      <c r="F278" s="472"/>
      <c r="G278" s="314"/>
      <c r="H278" s="325"/>
      <c r="I278" s="324"/>
      <c r="J278" s="326"/>
      <c r="K278" s="316"/>
      <c r="L278" s="34"/>
      <c r="S278">
        <f>IF(M278="N",MAX($S$8:S277)+1,0)</f>
        <v>0</v>
      </c>
    </row>
    <row r="279" spans="1:19" ht="26.4">
      <c r="A279" s="304"/>
      <c r="B279" s="304"/>
      <c r="C279" s="304"/>
      <c r="D279" s="309"/>
      <c r="E279" s="304"/>
      <c r="F279" s="472"/>
      <c r="G279" s="363" t="str">
        <f>C280</f>
        <v>3.1.1b: Food and nutrition security for small-scale fishing and smallholder farming communities</v>
      </c>
      <c r="H279" s="363"/>
      <c r="I279" s="363"/>
      <c r="J279" s="364"/>
      <c r="K279" s="321"/>
      <c r="L279" s="34" t="s">
        <v>505</v>
      </c>
      <c r="M279" s="466" t="s">
        <v>506</v>
      </c>
      <c r="N279" s="466"/>
      <c r="O279" s="466"/>
      <c r="P279" s="466"/>
      <c r="Q279" s="466"/>
      <c r="R279" s="308" t="str">
        <f>IF('Principle 3'!R13="","",'Principle 3'!R13)</f>
        <v/>
      </c>
      <c r="S279">
        <f>IF(M279="N",MAX($S$8:S278)+1,0)</f>
        <v>0</v>
      </c>
    </row>
    <row r="280" spans="1:19" ht="55.2">
      <c r="A280" s="305" t="s">
        <v>839</v>
      </c>
      <c r="B280" s="305" t="s">
        <v>840</v>
      </c>
      <c r="C280" s="322" t="s">
        <v>256</v>
      </c>
      <c r="D280" s="309" t="s">
        <v>214</v>
      </c>
      <c r="E280" s="309" t="s">
        <v>450</v>
      </c>
      <c r="F280" s="472"/>
      <c r="G280" s="329"/>
      <c r="H280" s="309" t="s">
        <v>450</v>
      </c>
      <c r="I280" s="310" t="s">
        <v>214</v>
      </c>
      <c r="J280" s="311" t="s">
        <v>521</v>
      </c>
      <c r="K280" s="315" t="s">
        <v>845</v>
      </c>
      <c r="L280" s="34" t="s">
        <v>505</v>
      </c>
      <c r="M280" s="369" t="str">
        <f>IF('Principle 3'!M14="","",'Principle 3'!M14)</f>
        <v/>
      </c>
      <c r="N280" s="369" t="str">
        <f>IF(ISNUMBER(FIND(N$6,'Assessment Information'!$C$59)),IF('Principle 3'!N14="","",'Principle 3'!N14),"N/A")</f>
        <v>N/A</v>
      </c>
      <c r="O280" s="369" t="str">
        <f>IF(ISNUMBER(FIND(O$6,'Assessment Information'!$C$59)),IF('Principle 3'!O14="","",'Principle 3'!O14),"N/A")</f>
        <v>N/A</v>
      </c>
      <c r="P280" s="369" t="str">
        <f>IF(ISNUMBER(FIND(P$6,'Assessment Information'!$C$59)),IF('Principle 3'!P14="","",'Principle 3'!P14),"N/A")</f>
        <v>N/A</v>
      </c>
      <c r="Q280" s="367" t="str">
        <f>IF('Principle 3'!Q14="","",'Principle 3'!Q14)</f>
        <v/>
      </c>
      <c r="R280" s="368" t="str">
        <f>IF('Principle 3'!R14="","",'Principle 3'!R14)</f>
        <v/>
      </c>
      <c r="S280">
        <f>IF(M280="N",MAX($S$8:S279)+1,0)</f>
        <v>0</v>
      </c>
    </row>
    <row r="281" spans="1:19" ht="55.2">
      <c r="A281" s="305" t="s">
        <v>839</v>
      </c>
      <c r="B281" s="305" t="s">
        <v>840</v>
      </c>
      <c r="C281" s="322" t="s">
        <v>256</v>
      </c>
      <c r="D281" s="309" t="s">
        <v>214</v>
      </c>
      <c r="E281" s="309" t="s">
        <v>451</v>
      </c>
      <c r="F281" s="472"/>
      <c r="G281" s="329"/>
      <c r="H281" s="309" t="s">
        <v>451</v>
      </c>
      <c r="I281" s="310" t="s">
        <v>214</v>
      </c>
      <c r="J281" s="311" t="s">
        <v>846</v>
      </c>
      <c r="K281" s="315" t="s">
        <v>847</v>
      </c>
      <c r="L281" s="34" t="s">
        <v>505</v>
      </c>
      <c r="M281" s="369" t="str">
        <f>IF('Principle 3'!M15="","",'Principle 3'!M15)</f>
        <v/>
      </c>
      <c r="N281" s="369" t="str">
        <f>IF(ISNUMBER(FIND(N$6,'Assessment Information'!$C$59)),IF('Principle 3'!N15="","",'Principle 3'!N15),"N/A")</f>
        <v>N/A</v>
      </c>
      <c r="O281" s="369" t="str">
        <f>IF(ISNUMBER(FIND(O$6,'Assessment Information'!$C$59)),IF('Principle 3'!O15="","",'Principle 3'!O15),"N/A")</f>
        <v>N/A</v>
      </c>
      <c r="P281" s="369" t="str">
        <f>IF(ISNUMBER(FIND(P$6,'Assessment Information'!$C$59)),IF('Principle 3'!P15="","",'Principle 3'!P15),"N/A")</f>
        <v>N/A</v>
      </c>
      <c r="Q281" s="367" t="str">
        <f>IF('Principle 3'!Q15="","",'Principle 3'!Q15)</f>
        <v/>
      </c>
      <c r="R281" s="368" t="str">
        <f>IF('Principle 3'!R15="","",'Principle 3'!R15)</f>
        <v/>
      </c>
      <c r="S281">
        <f>IF(M281="N",MAX($S$8:S280)+1,0)</f>
        <v>0</v>
      </c>
    </row>
    <row r="282" spans="1:19" ht="41.4">
      <c r="A282" s="305" t="s">
        <v>839</v>
      </c>
      <c r="B282" s="305" t="s">
        <v>840</v>
      </c>
      <c r="C282" s="322" t="s">
        <v>256</v>
      </c>
      <c r="D282" s="309" t="s">
        <v>214</v>
      </c>
      <c r="E282" s="309" t="s">
        <v>452</v>
      </c>
      <c r="F282" s="472"/>
      <c r="G282" s="329"/>
      <c r="H282" s="469" t="s">
        <v>452</v>
      </c>
      <c r="I282" s="467" t="s">
        <v>214</v>
      </c>
      <c r="J282" s="311" t="s">
        <v>848</v>
      </c>
      <c r="K282" s="315" t="s">
        <v>849</v>
      </c>
      <c r="L282" s="34" t="s">
        <v>505</v>
      </c>
      <c r="M282" s="369" t="str">
        <f>IF('Principle 3'!M16="","",'Principle 3'!M16)</f>
        <v/>
      </c>
      <c r="N282" s="369" t="str">
        <f>IF(ISNUMBER(FIND(N$6,'Assessment Information'!$C$59)),IF('Principle 3'!N16="","",'Principle 3'!N16),"N/A")</f>
        <v>N/A</v>
      </c>
      <c r="O282" s="369" t="str">
        <f>IF(ISNUMBER(FIND(O$6,'Assessment Information'!$C$59)),IF('Principle 3'!O16="","",'Principle 3'!O16),"N/A")</f>
        <v>N/A</v>
      </c>
      <c r="P282" s="369" t="str">
        <f>IF(ISNUMBER(FIND(P$6,'Assessment Information'!$C$59)),IF('Principle 3'!P16="","",'Principle 3'!P16),"N/A")</f>
        <v>N/A</v>
      </c>
      <c r="Q282" s="367" t="str">
        <f>IF('Principle 3'!Q16="","",'Principle 3'!Q16)</f>
        <v/>
      </c>
      <c r="R282" s="368" t="str">
        <f>IF('Principle 3'!R16="","",'Principle 3'!R16)</f>
        <v/>
      </c>
      <c r="S282">
        <f>IF(M282="N",MAX($S$8:S281)+1,0)</f>
        <v>0</v>
      </c>
    </row>
    <row r="283" spans="1:19" ht="55.2">
      <c r="A283" s="305" t="s">
        <v>839</v>
      </c>
      <c r="B283" s="305" t="s">
        <v>840</v>
      </c>
      <c r="C283" s="322" t="s">
        <v>256</v>
      </c>
      <c r="D283" s="309" t="s">
        <v>214</v>
      </c>
      <c r="E283" s="309" t="s">
        <v>452</v>
      </c>
      <c r="F283" s="472"/>
      <c r="G283" s="329"/>
      <c r="H283" s="470"/>
      <c r="I283" s="468"/>
      <c r="J283" s="311" t="s">
        <v>850</v>
      </c>
      <c r="K283" s="315" t="s">
        <v>851</v>
      </c>
      <c r="L283" s="34" t="s">
        <v>505</v>
      </c>
      <c r="M283" s="369" t="str">
        <f>IF('Principle 3'!M17="","",'Principle 3'!M17)</f>
        <v/>
      </c>
      <c r="N283" s="369" t="str">
        <f>IF(ISNUMBER(FIND(N$6,'Assessment Information'!$C$59)),IF('Principle 3'!N17="","",'Principle 3'!N17),"N/A")</f>
        <v>N/A</v>
      </c>
      <c r="O283" s="369" t="str">
        <f>IF(ISNUMBER(FIND(O$6,'Assessment Information'!$C$59)),IF('Principle 3'!O17="","",'Principle 3'!O17),"N/A")</f>
        <v>N/A</v>
      </c>
      <c r="P283" s="369" t="str">
        <f>IF(ISNUMBER(FIND(P$6,'Assessment Information'!$C$59)),IF('Principle 3'!P17="","",'Principle 3'!P17),"N/A")</f>
        <v>N/A</v>
      </c>
      <c r="Q283" s="367" t="str">
        <f>IF('Principle 3'!Q17="","",'Principle 3'!Q17)</f>
        <v/>
      </c>
      <c r="R283" s="368" t="str">
        <f>IF('Principle 3'!R17="","",'Principle 3'!R17)</f>
        <v/>
      </c>
      <c r="S283">
        <f>IF(M283="N",MAX($S$8:S282)+1,0)</f>
        <v>0</v>
      </c>
    </row>
    <row r="284" spans="1:19" ht="96.6">
      <c r="A284" s="305" t="s">
        <v>839</v>
      </c>
      <c r="B284" s="305" t="s">
        <v>840</v>
      </c>
      <c r="C284" s="322" t="s">
        <v>256</v>
      </c>
      <c r="D284" s="309" t="s">
        <v>225</v>
      </c>
      <c r="E284" s="309" t="s">
        <v>453</v>
      </c>
      <c r="F284" s="472"/>
      <c r="G284" s="329"/>
      <c r="H284" s="309" t="s">
        <v>453</v>
      </c>
      <c r="I284" s="312" t="s">
        <v>225</v>
      </c>
      <c r="J284" s="311" t="s">
        <v>852</v>
      </c>
      <c r="K284" s="315" t="s">
        <v>853</v>
      </c>
      <c r="L284" s="34" t="s">
        <v>505</v>
      </c>
      <c r="M284" s="369" t="str">
        <f>IF('Principle 3'!M18="","",'Principle 3'!M18)</f>
        <v/>
      </c>
      <c r="N284" s="369" t="str">
        <f>IF(ISNUMBER(FIND(N$6,'Assessment Information'!$C$59)),IF('Principle 3'!N18="","",'Principle 3'!N18),"N/A")</f>
        <v>N/A</v>
      </c>
      <c r="O284" s="369" t="str">
        <f>IF(ISNUMBER(FIND(O$6,'Assessment Information'!$C$59)),IF('Principle 3'!O18="","",'Principle 3'!O18),"N/A")</f>
        <v>N/A</v>
      </c>
      <c r="P284" s="369" t="str">
        <f>IF(ISNUMBER(FIND(P$6,'Assessment Information'!$C$59)),IF('Principle 3'!P18="","",'Principle 3'!P18),"N/A")</f>
        <v>N/A</v>
      </c>
      <c r="Q284" s="367" t="str">
        <f>IF('Principle 3'!Q18="","",'Principle 3'!Q18)</f>
        <v/>
      </c>
      <c r="R284" s="368" t="str">
        <f>IF('Principle 3'!R18="","",'Principle 3'!R18)</f>
        <v/>
      </c>
      <c r="S284">
        <f>IF(M284="N",MAX($S$8:S283)+1,0)</f>
        <v>0</v>
      </c>
    </row>
    <row r="285" spans="1:19" ht="41.4">
      <c r="A285" s="305" t="s">
        <v>839</v>
      </c>
      <c r="B285" s="305" t="s">
        <v>840</v>
      </c>
      <c r="C285" s="322" t="s">
        <v>256</v>
      </c>
      <c r="D285" s="309" t="s">
        <v>225</v>
      </c>
      <c r="E285" s="309" t="s">
        <v>454</v>
      </c>
      <c r="F285" s="472"/>
      <c r="G285" s="329"/>
      <c r="H285" s="309" t="s">
        <v>454</v>
      </c>
      <c r="I285" s="312" t="s">
        <v>225</v>
      </c>
      <c r="J285" s="311" t="s">
        <v>854</v>
      </c>
      <c r="K285" s="315" t="s">
        <v>849</v>
      </c>
      <c r="L285" s="34" t="s">
        <v>505</v>
      </c>
      <c r="M285" s="369" t="str">
        <f>IF('Principle 3'!M19="","",'Principle 3'!M19)</f>
        <v/>
      </c>
      <c r="N285" s="369" t="str">
        <f>IF(ISNUMBER(FIND(N$6,'Assessment Information'!$C$59)),IF('Principle 3'!N19="","",'Principle 3'!N19),"N/A")</f>
        <v>N/A</v>
      </c>
      <c r="O285" s="369" t="str">
        <f>IF(ISNUMBER(FIND(O$6,'Assessment Information'!$C$59)),IF('Principle 3'!O19="","",'Principle 3'!O19),"N/A")</f>
        <v>N/A</v>
      </c>
      <c r="P285" s="369" t="str">
        <f>IF(ISNUMBER(FIND(P$6,'Assessment Information'!$C$59)),IF('Principle 3'!P19="","",'Principle 3'!P19),"N/A")</f>
        <v>N/A</v>
      </c>
      <c r="Q285" s="367" t="str">
        <f>IF('Principle 3'!Q19="","",'Principle 3'!Q19)</f>
        <v/>
      </c>
      <c r="R285" s="368" t="str">
        <f>IF('Principle 3'!R19="","",'Principle 3'!R19)</f>
        <v/>
      </c>
      <c r="S285">
        <f>IF(M285="N",MAX($S$8:S284)+1,0)</f>
        <v>0</v>
      </c>
    </row>
    <row r="286" spans="1:19" ht="13.8">
      <c r="A286" s="323"/>
      <c r="B286" s="324"/>
      <c r="C286" s="324"/>
      <c r="D286" s="309"/>
      <c r="E286" s="325"/>
      <c r="F286" s="472"/>
      <c r="G286" s="314"/>
      <c r="H286" s="325"/>
      <c r="I286" s="324"/>
      <c r="J286" s="326"/>
      <c r="K286" s="316"/>
      <c r="L286" s="34"/>
      <c r="S286">
        <f>IF(M286="N",MAX($S$8:S285)+1,0)</f>
        <v>0</v>
      </c>
    </row>
    <row r="287" spans="1:19" ht="26.4">
      <c r="A287" s="304"/>
      <c r="B287" s="304"/>
      <c r="C287" s="304"/>
      <c r="D287" s="309"/>
      <c r="E287" s="304"/>
      <c r="F287" s="472"/>
      <c r="G287" s="363" t="str">
        <f>C288</f>
        <v>3.1.2: Healthcare</v>
      </c>
      <c r="H287" s="363"/>
      <c r="I287" s="363"/>
      <c r="J287" s="364"/>
      <c r="K287" s="321"/>
      <c r="L287" s="34" t="s">
        <v>505</v>
      </c>
      <c r="M287" s="466" t="s">
        <v>506</v>
      </c>
      <c r="N287" s="466"/>
      <c r="O287" s="466"/>
      <c r="P287" s="466"/>
      <c r="Q287" s="466"/>
      <c r="R287" s="308" t="str">
        <f>IF('Principle 3'!R21="","",'Principle 3'!R21)</f>
        <v/>
      </c>
      <c r="S287">
        <f>IF(M287="N",MAX($S$8:S286)+1,0)</f>
        <v>0</v>
      </c>
    </row>
    <row r="288" spans="1:19" ht="55.2">
      <c r="A288" s="305" t="s">
        <v>839</v>
      </c>
      <c r="B288" s="305" t="s">
        <v>840</v>
      </c>
      <c r="C288" s="322" t="s">
        <v>258</v>
      </c>
      <c r="D288" s="309" t="s">
        <v>214</v>
      </c>
      <c r="E288" s="309" t="s">
        <v>455</v>
      </c>
      <c r="F288" s="472"/>
      <c r="G288" s="329"/>
      <c r="H288" s="309" t="s">
        <v>455</v>
      </c>
      <c r="I288" s="310" t="s">
        <v>214</v>
      </c>
      <c r="J288" s="311" t="s">
        <v>521</v>
      </c>
      <c r="K288" s="315"/>
      <c r="L288" s="34" t="s">
        <v>505</v>
      </c>
      <c r="M288" s="369" t="str">
        <f>IF('Principle 3'!M22="","",'Principle 3'!M22)</f>
        <v/>
      </c>
      <c r="N288" s="369" t="str">
        <f>IF(ISNUMBER(FIND(N$6,'Assessment Information'!$C$59)),IF('Principle 3'!N22="","",'Principle 3'!N22),"N/A")</f>
        <v>N/A</v>
      </c>
      <c r="O288" s="369" t="str">
        <f>IF(ISNUMBER(FIND(O$6,'Assessment Information'!$C$59)),IF('Principle 3'!O22="","",'Principle 3'!O22),"N/A")</f>
        <v>N/A</v>
      </c>
      <c r="P288" s="369" t="str">
        <f>IF(ISNUMBER(FIND(P$6,'Assessment Information'!$C$59)),IF('Principle 3'!P22="","",'Principle 3'!P22),"N/A")</f>
        <v>N/A</v>
      </c>
      <c r="Q288" s="367" t="str">
        <f>IF('Principle 3'!Q22="","",'Principle 3'!Q22)</f>
        <v/>
      </c>
      <c r="R288" s="368" t="str">
        <f>IF('Principle 3'!R22="","",'Principle 3'!R22)</f>
        <v/>
      </c>
      <c r="S288">
        <f>IF(M288="N",MAX($S$8:S287)+1,0)</f>
        <v>0</v>
      </c>
    </row>
    <row r="289" spans="1:19" ht="27.6">
      <c r="A289" s="305" t="s">
        <v>839</v>
      </c>
      <c r="B289" s="305" t="s">
        <v>840</v>
      </c>
      <c r="C289" s="322" t="s">
        <v>258</v>
      </c>
      <c r="D289" s="309" t="s">
        <v>214</v>
      </c>
      <c r="E289" s="309" t="s">
        <v>456</v>
      </c>
      <c r="F289" s="472"/>
      <c r="G289" s="329"/>
      <c r="H289" s="309" t="s">
        <v>456</v>
      </c>
      <c r="I289" s="310" t="s">
        <v>214</v>
      </c>
      <c r="J289" s="311" t="s">
        <v>855</v>
      </c>
      <c r="K289" s="315" t="s">
        <v>856</v>
      </c>
      <c r="L289" s="34" t="s">
        <v>505</v>
      </c>
      <c r="M289" s="369" t="str">
        <f>IF('Principle 3'!M23="","",'Principle 3'!M23)</f>
        <v/>
      </c>
      <c r="N289" s="369" t="str">
        <f>IF(ISNUMBER(FIND(N$6,'Assessment Information'!$C$59)),IF('Principle 3'!N23="","",'Principle 3'!N23),"N/A")</f>
        <v>N/A</v>
      </c>
      <c r="O289" s="369" t="str">
        <f>IF(ISNUMBER(FIND(O$6,'Assessment Information'!$C$59)),IF('Principle 3'!O23="","",'Principle 3'!O23),"N/A")</f>
        <v>N/A</v>
      </c>
      <c r="P289" s="369" t="str">
        <f>IF(ISNUMBER(FIND(P$6,'Assessment Information'!$C$59)),IF('Principle 3'!P23="","",'Principle 3'!P23),"N/A")</f>
        <v>N/A</v>
      </c>
      <c r="Q289" s="367" t="str">
        <f>IF('Principle 3'!Q23="","",'Principle 3'!Q23)</f>
        <v/>
      </c>
      <c r="R289" s="368" t="str">
        <f>IF('Principle 3'!R23="","",'Principle 3'!R23)</f>
        <v/>
      </c>
      <c r="S289">
        <f>IF(M289="N",MAX($S$8:S288)+1,0)</f>
        <v>0</v>
      </c>
    </row>
    <row r="290" spans="1:19" ht="27.6">
      <c r="A290" s="305" t="s">
        <v>839</v>
      </c>
      <c r="B290" s="305" t="s">
        <v>840</v>
      </c>
      <c r="C290" s="322" t="s">
        <v>258</v>
      </c>
      <c r="D290" s="309" t="s">
        <v>214</v>
      </c>
      <c r="E290" s="309" t="s">
        <v>457</v>
      </c>
      <c r="F290" s="472"/>
      <c r="G290" s="329"/>
      <c r="H290" s="309" t="s">
        <v>457</v>
      </c>
      <c r="I290" s="310" t="s">
        <v>214</v>
      </c>
      <c r="J290" s="311" t="s">
        <v>857</v>
      </c>
      <c r="K290" s="315" t="s">
        <v>858</v>
      </c>
      <c r="L290" s="34" t="s">
        <v>505</v>
      </c>
      <c r="M290" s="369" t="str">
        <f>IF('Principle 3'!M24="","",'Principle 3'!M24)</f>
        <v/>
      </c>
      <c r="N290" s="369" t="str">
        <f>IF(ISNUMBER(FIND(N$6,'Assessment Information'!$C$59)),IF('Principle 3'!N24="","",'Principle 3'!N24),"N/A")</f>
        <v>N/A</v>
      </c>
      <c r="O290" s="369" t="str">
        <f>IF(ISNUMBER(FIND(O$6,'Assessment Information'!$C$59)),IF('Principle 3'!O24="","",'Principle 3'!O24),"N/A")</f>
        <v>N/A</v>
      </c>
      <c r="P290" s="369" t="str">
        <f>IF(ISNUMBER(FIND(P$6,'Assessment Information'!$C$59)),IF('Principle 3'!P24="","",'Principle 3'!P24),"N/A")</f>
        <v>N/A</v>
      </c>
      <c r="Q290" s="367" t="str">
        <f>IF('Principle 3'!Q24="","",'Principle 3'!Q24)</f>
        <v/>
      </c>
      <c r="R290" s="368" t="str">
        <f>IF('Principle 3'!R24="","",'Principle 3'!R24)</f>
        <v/>
      </c>
      <c r="S290">
        <f>IF(M290="N",MAX($S$8:S289)+1,0)</f>
        <v>0</v>
      </c>
    </row>
    <row r="291" spans="1:19" ht="27.6">
      <c r="A291" s="305" t="s">
        <v>839</v>
      </c>
      <c r="B291" s="305" t="s">
        <v>840</v>
      </c>
      <c r="C291" s="322" t="s">
        <v>258</v>
      </c>
      <c r="D291" s="309" t="s">
        <v>225</v>
      </c>
      <c r="E291" s="309" t="s">
        <v>458</v>
      </c>
      <c r="F291" s="472"/>
      <c r="G291" s="329"/>
      <c r="H291" s="309" t="s">
        <v>458</v>
      </c>
      <c r="I291" s="312" t="s">
        <v>225</v>
      </c>
      <c r="J291" s="311" t="s">
        <v>859</v>
      </c>
      <c r="K291" s="315" t="s">
        <v>860</v>
      </c>
      <c r="L291" s="34" t="s">
        <v>505</v>
      </c>
      <c r="M291" s="369" t="str">
        <f>IF('Principle 3'!M25="","",'Principle 3'!M25)</f>
        <v/>
      </c>
      <c r="N291" s="369" t="str">
        <f>IF(ISNUMBER(FIND(N$6,'Assessment Information'!$C$59)),IF('Principle 3'!N25="","",'Principle 3'!N25),"N/A")</f>
        <v>N/A</v>
      </c>
      <c r="O291" s="369" t="str">
        <f>IF(ISNUMBER(FIND(O$6,'Assessment Information'!$C$59)),IF('Principle 3'!O25="","",'Principle 3'!O25),"N/A")</f>
        <v>N/A</v>
      </c>
      <c r="P291" s="369" t="str">
        <f>IF(ISNUMBER(FIND(P$6,'Assessment Information'!$C$59)),IF('Principle 3'!P25="","",'Principle 3'!P25),"N/A")</f>
        <v>N/A</v>
      </c>
      <c r="Q291" s="367" t="str">
        <f>IF('Principle 3'!Q25="","",'Principle 3'!Q25)</f>
        <v/>
      </c>
      <c r="R291" s="368" t="str">
        <f>IF('Principle 3'!R25="","",'Principle 3'!R25)</f>
        <v/>
      </c>
      <c r="S291">
        <f>IF(M291="N",MAX($S$8:S290)+1,0)</f>
        <v>0</v>
      </c>
    </row>
    <row r="292" spans="1:19" ht="27.6">
      <c r="A292" s="305" t="s">
        <v>839</v>
      </c>
      <c r="B292" s="305" t="s">
        <v>840</v>
      </c>
      <c r="C292" s="322" t="s">
        <v>258</v>
      </c>
      <c r="D292" s="309" t="s">
        <v>225</v>
      </c>
      <c r="E292" s="309" t="s">
        <v>459</v>
      </c>
      <c r="F292" s="472"/>
      <c r="G292" s="329"/>
      <c r="H292" s="309" t="s">
        <v>459</v>
      </c>
      <c r="I292" s="312" t="s">
        <v>225</v>
      </c>
      <c r="J292" s="311" t="s">
        <v>861</v>
      </c>
      <c r="K292" s="315" t="s">
        <v>862</v>
      </c>
      <c r="L292" s="34" t="s">
        <v>505</v>
      </c>
      <c r="M292" s="369" t="str">
        <f>IF('Principle 3'!M26="","",'Principle 3'!M26)</f>
        <v/>
      </c>
      <c r="N292" s="369" t="str">
        <f>IF(ISNUMBER(FIND(N$6,'Assessment Information'!$C$59)),IF('Principle 3'!N26="","",'Principle 3'!N26),"N/A")</f>
        <v>N/A</v>
      </c>
      <c r="O292" s="369" t="str">
        <f>IF(ISNUMBER(FIND(O$6,'Assessment Information'!$C$59)),IF('Principle 3'!O26="","",'Principle 3'!O26),"N/A")</f>
        <v>N/A</v>
      </c>
      <c r="P292" s="369" t="str">
        <f>IF(ISNUMBER(FIND(P$6,'Assessment Information'!$C$59)),IF('Principle 3'!P26="","",'Principle 3'!P26),"N/A")</f>
        <v>N/A</v>
      </c>
      <c r="Q292" s="367" t="str">
        <f>IF('Principle 3'!Q26="","",'Principle 3'!Q26)</f>
        <v/>
      </c>
      <c r="R292" s="368" t="str">
        <f>IF('Principle 3'!R26="","",'Principle 3'!R26)</f>
        <v/>
      </c>
      <c r="S292">
        <f>IF(M292="N",MAX($S$8:S291)+1,0)</f>
        <v>0</v>
      </c>
    </row>
    <row r="293" spans="1:19" ht="27.6">
      <c r="A293" s="305" t="s">
        <v>839</v>
      </c>
      <c r="B293" s="305" t="s">
        <v>840</v>
      </c>
      <c r="C293" s="322" t="s">
        <v>258</v>
      </c>
      <c r="D293" s="309" t="s">
        <v>225</v>
      </c>
      <c r="E293" s="309" t="s">
        <v>460</v>
      </c>
      <c r="F293" s="472"/>
      <c r="G293" s="329"/>
      <c r="H293" s="309" t="s">
        <v>460</v>
      </c>
      <c r="I293" s="312" t="s">
        <v>225</v>
      </c>
      <c r="J293" s="311" t="s">
        <v>863</v>
      </c>
      <c r="K293" s="315"/>
      <c r="L293" s="34" t="s">
        <v>505</v>
      </c>
      <c r="M293" s="369" t="str">
        <f>IF('Principle 3'!M27="","",'Principle 3'!M27)</f>
        <v/>
      </c>
      <c r="N293" s="369" t="str">
        <f>IF(ISNUMBER(FIND(N$6,'Assessment Information'!$C$59)),IF('Principle 3'!N27="","",'Principle 3'!N27),"N/A")</f>
        <v>N/A</v>
      </c>
      <c r="O293" s="369" t="str">
        <f>IF(ISNUMBER(FIND(O$6,'Assessment Information'!$C$59)),IF('Principle 3'!O27="","",'Principle 3'!O27),"N/A")</f>
        <v>N/A</v>
      </c>
      <c r="P293" s="369" t="str">
        <f>IF(ISNUMBER(FIND(P$6,'Assessment Information'!$C$59)),IF('Principle 3'!P27="","",'Principle 3'!P27),"N/A")</f>
        <v>N/A</v>
      </c>
      <c r="Q293" s="367" t="str">
        <f>IF('Principle 3'!Q27="","",'Principle 3'!Q27)</f>
        <v/>
      </c>
      <c r="R293" s="368" t="str">
        <f>IF('Principle 3'!R27="","",'Principle 3'!R27)</f>
        <v/>
      </c>
      <c r="S293">
        <f>IF(M293="N",MAX($S$8:S292)+1,0)</f>
        <v>0</v>
      </c>
    </row>
    <row r="294" spans="1:19" ht="13.8">
      <c r="A294" s="323"/>
      <c r="B294" s="324"/>
      <c r="C294" s="324"/>
      <c r="D294" s="309"/>
      <c r="E294" s="325"/>
      <c r="F294" s="472"/>
      <c r="G294" s="314"/>
      <c r="H294" s="325"/>
      <c r="I294" s="324"/>
      <c r="J294" s="326"/>
      <c r="K294" s="316"/>
      <c r="L294" s="34"/>
      <c r="S294">
        <f>IF(M294="N",MAX($S$8:S293)+1,0)</f>
        <v>0</v>
      </c>
    </row>
    <row r="295" spans="1:19" ht="26.4">
      <c r="A295" s="304"/>
      <c r="B295" s="304"/>
      <c r="C295" s="304"/>
      <c r="D295" s="309"/>
      <c r="E295" s="304"/>
      <c r="F295" s="472"/>
      <c r="G295" s="363" t="str">
        <f>C296</f>
        <v>3.1.3: Education</v>
      </c>
      <c r="H295" s="363"/>
      <c r="I295" s="363"/>
      <c r="J295" s="364"/>
      <c r="K295" s="321"/>
      <c r="L295" s="34" t="s">
        <v>505</v>
      </c>
      <c r="M295" s="466" t="s">
        <v>506</v>
      </c>
      <c r="N295" s="466"/>
      <c r="O295" s="466"/>
      <c r="P295" s="466"/>
      <c r="Q295" s="466"/>
      <c r="R295" s="308" t="str">
        <f>IF('Principle 3'!R29="","",'Principle 3'!R29)</f>
        <v/>
      </c>
      <c r="S295">
        <f>IF(M295="N",MAX($S$8:S294)+1,0)</f>
        <v>0</v>
      </c>
    </row>
    <row r="296" spans="1:19" ht="55.2">
      <c r="A296" s="305" t="s">
        <v>839</v>
      </c>
      <c r="B296" s="305" t="s">
        <v>840</v>
      </c>
      <c r="C296" s="322" t="s">
        <v>260</v>
      </c>
      <c r="D296" s="309" t="s">
        <v>214</v>
      </c>
      <c r="E296" s="309" t="s">
        <v>461</v>
      </c>
      <c r="F296" s="472"/>
      <c r="G296" s="329"/>
      <c r="H296" s="309" t="s">
        <v>461</v>
      </c>
      <c r="I296" s="310" t="s">
        <v>214</v>
      </c>
      <c r="J296" s="311" t="s">
        <v>521</v>
      </c>
      <c r="K296" s="315"/>
      <c r="L296" s="34" t="s">
        <v>505</v>
      </c>
      <c r="M296" s="369" t="str">
        <f>IF('Principle 3'!M30="","",'Principle 3'!M30)</f>
        <v/>
      </c>
      <c r="N296" s="369" t="str">
        <f>IF(ISNUMBER(FIND(N$6,'Assessment Information'!$C$59)),IF('Principle 3'!N30="","",'Principle 3'!N30),"N/A")</f>
        <v>N/A</v>
      </c>
      <c r="O296" s="369" t="str">
        <f>IF(ISNUMBER(FIND(O$6,'Assessment Information'!$C$59)),IF('Principle 3'!O30="","",'Principle 3'!O30),"N/A")</f>
        <v>N/A</v>
      </c>
      <c r="P296" s="369" t="str">
        <f>IF(ISNUMBER(FIND(P$6,'Assessment Information'!$C$59)),IF('Principle 3'!P30="","",'Principle 3'!P30),"N/A")</f>
        <v>N/A</v>
      </c>
      <c r="Q296" s="367" t="str">
        <f>IF('Principle 3'!Q30="","",'Principle 3'!Q30)</f>
        <v/>
      </c>
      <c r="R296" s="368" t="str">
        <f>IF('Principle 3'!R30="","",'Principle 3'!R30)</f>
        <v/>
      </c>
      <c r="S296">
        <f>IF(M296="N",MAX($S$8:S295)+1,0)</f>
        <v>0</v>
      </c>
    </row>
    <row r="297" spans="1:19" ht="69">
      <c r="A297" s="305" t="s">
        <v>839</v>
      </c>
      <c r="B297" s="305" t="s">
        <v>840</v>
      </c>
      <c r="C297" s="322" t="s">
        <v>260</v>
      </c>
      <c r="D297" s="309" t="s">
        <v>214</v>
      </c>
      <c r="E297" s="309" t="s">
        <v>462</v>
      </c>
      <c r="F297" s="472"/>
      <c r="G297" s="329"/>
      <c r="H297" s="309" t="s">
        <v>462</v>
      </c>
      <c r="I297" s="310" t="s">
        <v>214</v>
      </c>
      <c r="J297" s="311" t="s">
        <v>864</v>
      </c>
      <c r="K297" s="315" t="s">
        <v>865</v>
      </c>
      <c r="L297" s="34" t="s">
        <v>505</v>
      </c>
      <c r="M297" s="369" t="str">
        <f>IF('Principle 3'!M31="","",'Principle 3'!M31)</f>
        <v/>
      </c>
      <c r="N297" s="369" t="str">
        <f>IF(ISNUMBER(FIND(N$6,'Assessment Information'!$C$59)),IF('Principle 3'!N31="","",'Principle 3'!N31),"N/A")</f>
        <v>N/A</v>
      </c>
      <c r="O297" s="369" t="str">
        <f>IF(ISNUMBER(FIND(O$6,'Assessment Information'!$C$59)),IF('Principle 3'!O31="","",'Principle 3'!O31),"N/A")</f>
        <v>N/A</v>
      </c>
      <c r="P297" s="369" t="str">
        <f>IF(ISNUMBER(FIND(P$6,'Assessment Information'!$C$59)),IF('Principle 3'!P31="","",'Principle 3'!P31),"N/A")</f>
        <v>N/A</v>
      </c>
      <c r="Q297" s="367" t="str">
        <f>IF('Principle 3'!Q31="","",'Principle 3'!Q31)</f>
        <v/>
      </c>
      <c r="R297" s="368" t="str">
        <f>IF('Principle 3'!R31="","",'Principle 3'!R31)</f>
        <v/>
      </c>
      <c r="S297">
        <f>IF(M297="N",MAX($S$8:S296)+1,0)</f>
        <v>0</v>
      </c>
    </row>
    <row r="298" spans="1:19" ht="41.4">
      <c r="A298" s="305" t="s">
        <v>839</v>
      </c>
      <c r="B298" s="305" t="s">
        <v>840</v>
      </c>
      <c r="C298" s="322" t="s">
        <v>260</v>
      </c>
      <c r="D298" s="309" t="s">
        <v>214</v>
      </c>
      <c r="E298" s="309" t="s">
        <v>463</v>
      </c>
      <c r="F298" s="472"/>
      <c r="G298" s="329"/>
      <c r="H298" s="309" t="s">
        <v>463</v>
      </c>
      <c r="I298" s="310" t="s">
        <v>214</v>
      </c>
      <c r="J298" s="311" t="s">
        <v>866</v>
      </c>
      <c r="K298" s="315" t="s">
        <v>867</v>
      </c>
      <c r="L298" s="34" t="s">
        <v>505</v>
      </c>
      <c r="M298" s="369" t="str">
        <f>IF('Principle 3'!M32="","",'Principle 3'!M32)</f>
        <v/>
      </c>
      <c r="N298" s="369" t="str">
        <f>IF(ISNUMBER(FIND(N$6,'Assessment Information'!$C$59)),IF('Principle 3'!N32="","",'Principle 3'!N32),"N/A")</f>
        <v>N/A</v>
      </c>
      <c r="O298" s="369" t="str">
        <f>IF(ISNUMBER(FIND(O$6,'Assessment Information'!$C$59)),IF('Principle 3'!O32="","",'Principle 3'!O32),"N/A")</f>
        <v>N/A</v>
      </c>
      <c r="P298" s="369" t="str">
        <f>IF(ISNUMBER(FIND(P$6,'Assessment Information'!$C$59)),IF('Principle 3'!P32="","",'Principle 3'!P32),"N/A")</f>
        <v>N/A</v>
      </c>
      <c r="Q298" s="367" t="str">
        <f>IF('Principle 3'!Q32="","",'Principle 3'!Q32)</f>
        <v/>
      </c>
      <c r="R298" s="368" t="str">
        <f>IF('Principle 3'!R32="","",'Principle 3'!R32)</f>
        <v/>
      </c>
      <c r="S298">
        <f>IF(M298="N",MAX($S$8:S297)+1,0)</f>
        <v>0</v>
      </c>
    </row>
    <row r="299" spans="1:19" ht="26.4">
      <c r="A299" s="305" t="s">
        <v>839</v>
      </c>
      <c r="B299" s="305" t="s">
        <v>840</v>
      </c>
      <c r="C299" s="322" t="s">
        <v>260</v>
      </c>
      <c r="D299" s="309" t="s">
        <v>214</v>
      </c>
      <c r="E299" s="309" t="s">
        <v>464</v>
      </c>
      <c r="F299" s="472"/>
      <c r="G299" s="329"/>
      <c r="H299" s="309" t="s">
        <v>464</v>
      </c>
      <c r="I299" s="310" t="s">
        <v>214</v>
      </c>
      <c r="J299" s="311" t="s">
        <v>868</v>
      </c>
      <c r="K299" s="315"/>
      <c r="L299" s="34" t="s">
        <v>505</v>
      </c>
      <c r="M299" s="369" t="str">
        <f>IF('Principle 3'!M33="","",'Principle 3'!M33)</f>
        <v/>
      </c>
      <c r="N299" s="369" t="str">
        <f>IF(ISNUMBER(FIND(N$6,'Assessment Information'!$C$59)),IF('Principle 3'!N33="","",'Principle 3'!N33),"N/A")</f>
        <v>N/A</v>
      </c>
      <c r="O299" s="369" t="str">
        <f>IF(ISNUMBER(FIND(O$6,'Assessment Information'!$C$59)),IF('Principle 3'!O33="","",'Principle 3'!O33),"N/A")</f>
        <v>N/A</v>
      </c>
      <c r="P299" s="369" t="str">
        <f>IF(ISNUMBER(FIND(P$6,'Assessment Information'!$C$59)),IF('Principle 3'!P33="","",'Principle 3'!P33),"N/A")</f>
        <v>N/A</v>
      </c>
      <c r="Q299" s="367" t="str">
        <f>IF('Principle 3'!Q33="","",'Principle 3'!Q33)</f>
        <v/>
      </c>
      <c r="R299" s="368" t="str">
        <f>IF('Principle 3'!R33="","",'Principle 3'!R33)</f>
        <v/>
      </c>
      <c r="S299">
        <f>IF(M299="N",MAX($S$8:S298)+1,0)</f>
        <v>0</v>
      </c>
    </row>
    <row r="300" spans="1:19" ht="27.6">
      <c r="A300" s="305" t="s">
        <v>839</v>
      </c>
      <c r="B300" s="305" t="s">
        <v>840</v>
      </c>
      <c r="C300" s="322" t="s">
        <v>260</v>
      </c>
      <c r="D300" s="309" t="s">
        <v>225</v>
      </c>
      <c r="E300" s="309" t="s">
        <v>465</v>
      </c>
      <c r="F300" s="472"/>
      <c r="G300" s="329"/>
      <c r="H300" s="309" t="s">
        <v>465</v>
      </c>
      <c r="I300" s="312" t="s">
        <v>225</v>
      </c>
      <c r="J300" s="311" t="s">
        <v>869</v>
      </c>
      <c r="K300" s="315"/>
      <c r="L300" s="34" t="s">
        <v>505</v>
      </c>
      <c r="M300" s="369" t="str">
        <f>IF('Principle 3'!M34="","",'Principle 3'!M34)</f>
        <v/>
      </c>
      <c r="N300" s="369" t="str">
        <f>IF(ISNUMBER(FIND(N$6,'Assessment Information'!$C$59)),IF('Principle 3'!N34="","",'Principle 3'!N34),"N/A")</f>
        <v>N/A</v>
      </c>
      <c r="O300" s="369" t="str">
        <f>IF(ISNUMBER(FIND(O$6,'Assessment Information'!$C$59)),IF('Principle 3'!O34="","",'Principle 3'!O34),"N/A")</f>
        <v>N/A</v>
      </c>
      <c r="P300" s="369" t="str">
        <f>IF(ISNUMBER(FIND(P$6,'Assessment Information'!$C$59)),IF('Principle 3'!P34="","",'Principle 3'!P34),"N/A")</f>
        <v>N/A</v>
      </c>
      <c r="Q300" s="367" t="str">
        <f>IF('Principle 3'!Q34="","",'Principle 3'!Q34)</f>
        <v/>
      </c>
      <c r="R300" s="368" t="str">
        <f>IF('Principle 3'!R34="","",'Principle 3'!R34)</f>
        <v/>
      </c>
      <c r="S300">
        <f>IF(M300="N",MAX($S$8:S299)+1,0)</f>
        <v>0</v>
      </c>
    </row>
    <row r="301" spans="1:19" ht="41.4">
      <c r="A301" s="305" t="s">
        <v>839</v>
      </c>
      <c r="B301" s="305" t="s">
        <v>840</v>
      </c>
      <c r="C301" s="322" t="s">
        <v>260</v>
      </c>
      <c r="D301" s="309" t="s">
        <v>225</v>
      </c>
      <c r="E301" s="309" t="s">
        <v>466</v>
      </c>
      <c r="F301" s="472"/>
      <c r="G301" s="329"/>
      <c r="H301" s="309" t="s">
        <v>466</v>
      </c>
      <c r="I301" s="312" t="s">
        <v>225</v>
      </c>
      <c r="J301" s="311" t="s">
        <v>870</v>
      </c>
      <c r="K301" s="315" t="s">
        <v>871</v>
      </c>
      <c r="L301" s="34" t="s">
        <v>505</v>
      </c>
      <c r="M301" s="369" t="str">
        <f>IF('Principle 3'!M35="","",'Principle 3'!M35)</f>
        <v/>
      </c>
      <c r="N301" s="369" t="str">
        <f>IF(ISNUMBER(FIND(N$6,'Assessment Information'!$C$59)),IF('Principle 3'!N35="","",'Principle 3'!N35),"N/A")</f>
        <v>N/A</v>
      </c>
      <c r="O301" s="369" t="str">
        <f>IF(ISNUMBER(FIND(O$6,'Assessment Information'!$C$59)),IF('Principle 3'!O35="","",'Principle 3'!O35),"N/A")</f>
        <v>N/A</v>
      </c>
      <c r="P301" s="369" t="str">
        <f>IF(ISNUMBER(FIND(P$6,'Assessment Information'!$C$59)),IF('Principle 3'!P35="","",'Principle 3'!P35),"N/A")</f>
        <v>N/A</v>
      </c>
      <c r="Q301" s="367" t="str">
        <f>IF('Principle 3'!Q35="","",'Principle 3'!Q35)</f>
        <v/>
      </c>
      <c r="R301" s="368" t="str">
        <f>IF('Principle 3'!R35="","",'Principle 3'!R35)</f>
        <v/>
      </c>
      <c r="S301">
        <f>IF(M301="N",MAX($S$8:S300)+1,0)</f>
        <v>0</v>
      </c>
    </row>
    <row r="302" spans="1:19" ht="13.8">
      <c r="A302" s="323"/>
      <c r="B302" s="324"/>
      <c r="C302" s="324"/>
      <c r="D302" s="309"/>
      <c r="E302" s="325"/>
      <c r="F302" s="472"/>
      <c r="G302" s="314"/>
      <c r="H302" s="325"/>
      <c r="I302" s="324"/>
      <c r="J302" s="326"/>
      <c r="K302" s="316"/>
      <c r="L302" s="34"/>
      <c r="S302">
        <f>IF(M302="N",MAX($S$8:S301)+1,0)</f>
        <v>0</v>
      </c>
    </row>
    <row r="303" spans="1:19" ht="26.4">
      <c r="A303" s="304"/>
      <c r="B303" s="304"/>
      <c r="C303" s="304"/>
      <c r="D303" s="309"/>
      <c r="E303" s="304"/>
      <c r="F303" s="472"/>
      <c r="G303" s="363" t="str">
        <f>C304</f>
        <v>3.1.4: Access to basic services for small-scale fishing and smallholder farming communities</v>
      </c>
      <c r="H303" s="363"/>
      <c r="I303" s="363"/>
      <c r="J303" s="364"/>
      <c r="K303" s="321"/>
      <c r="L303" s="34" t="s">
        <v>505</v>
      </c>
      <c r="M303" s="466" t="s">
        <v>506</v>
      </c>
      <c r="N303" s="466"/>
      <c r="O303" s="466"/>
      <c r="P303" s="466"/>
      <c r="Q303" s="466"/>
      <c r="R303" s="308" t="str">
        <f>IF('Principle 3'!R37="","",'Principle 3'!R37)</f>
        <v/>
      </c>
      <c r="S303">
        <f>IF(M303="N",MAX($S$8:S302)+1,0)</f>
        <v>0</v>
      </c>
    </row>
    <row r="304" spans="1:19" ht="55.2">
      <c r="A304" s="305" t="s">
        <v>839</v>
      </c>
      <c r="B304" s="305" t="s">
        <v>840</v>
      </c>
      <c r="C304" s="322" t="s">
        <v>262</v>
      </c>
      <c r="D304" s="309" t="s">
        <v>214</v>
      </c>
      <c r="E304" s="309" t="s">
        <v>467</v>
      </c>
      <c r="F304" s="472"/>
      <c r="G304" s="329"/>
      <c r="H304" s="309" t="s">
        <v>467</v>
      </c>
      <c r="I304" s="310" t="s">
        <v>214</v>
      </c>
      <c r="J304" s="311" t="s">
        <v>521</v>
      </c>
      <c r="K304" s="315"/>
      <c r="L304" s="34" t="s">
        <v>505</v>
      </c>
      <c r="M304" s="369" t="str">
        <f>IF('Principle 3'!M38="","",'Principle 3'!M38)</f>
        <v/>
      </c>
      <c r="N304" s="369" t="str">
        <f>IF(ISNUMBER(FIND(N$6,'Assessment Information'!$C$59)),IF('Principle 3'!N38="","",'Principle 3'!N38),"N/A")</f>
        <v>N/A</v>
      </c>
      <c r="O304" s="369" t="str">
        <f>IF(ISNUMBER(FIND(O$6,'Assessment Information'!$C$59)),IF('Principle 3'!O38="","",'Principle 3'!O38),"N/A")</f>
        <v>N/A</v>
      </c>
      <c r="P304" s="369" t="str">
        <f>IF(ISNUMBER(FIND(P$6,'Assessment Information'!$C$59)),IF('Principle 3'!P38="","",'Principle 3'!P38),"N/A")</f>
        <v>N/A</v>
      </c>
      <c r="Q304" s="367" t="str">
        <f>IF('Principle 3'!Q38="","",'Principle 3'!Q38)</f>
        <v/>
      </c>
      <c r="R304" s="368" t="str">
        <f>IF('Principle 3'!R38="","",'Principle 3'!R38)</f>
        <v/>
      </c>
      <c r="S304">
        <f>IF(M304="N",MAX($S$8:S303)+1,0)</f>
        <v>0</v>
      </c>
    </row>
    <row r="305" spans="1:19" ht="26.4">
      <c r="A305" s="305" t="s">
        <v>839</v>
      </c>
      <c r="B305" s="305" t="s">
        <v>840</v>
      </c>
      <c r="C305" s="322" t="s">
        <v>262</v>
      </c>
      <c r="D305" s="309" t="s">
        <v>214</v>
      </c>
      <c r="E305" s="309" t="s">
        <v>468</v>
      </c>
      <c r="F305" s="472"/>
      <c r="G305" s="329"/>
      <c r="H305" s="309" t="s">
        <v>468</v>
      </c>
      <c r="I305" s="310" t="s">
        <v>214</v>
      </c>
      <c r="J305" s="311" t="s">
        <v>872</v>
      </c>
      <c r="K305" s="315"/>
      <c r="L305" s="34" t="s">
        <v>505</v>
      </c>
      <c r="M305" s="369" t="str">
        <f>IF('Principle 3'!M39="","",'Principle 3'!M39)</f>
        <v/>
      </c>
      <c r="N305" s="369" t="str">
        <f>IF(ISNUMBER(FIND(N$6,'Assessment Information'!$C$59)),IF('Principle 3'!N39="","",'Principle 3'!N39),"N/A")</f>
        <v>N/A</v>
      </c>
      <c r="O305" s="369" t="str">
        <f>IF(ISNUMBER(FIND(O$6,'Assessment Information'!$C$59)),IF('Principle 3'!O39="","",'Principle 3'!O39),"N/A")</f>
        <v>N/A</v>
      </c>
      <c r="P305" s="369" t="str">
        <f>IF(ISNUMBER(FIND(P$6,'Assessment Information'!$C$59)),IF('Principle 3'!P39="","",'Principle 3'!P39),"N/A")</f>
        <v>N/A</v>
      </c>
      <c r="Q305" s="367" t="str">
        <f>IF('Principle 3'!Q39="","",'Principle 3'!Q39)</f>
        <v/>
      </c>
      <c r="R305" s="368" t="str">
        <f>IF('Principle 3'!R39="","",'Principle 3'!R39)</f>
        <v/>
      </c>
      <c r="S305">
        <f>IF(M305="N",MAX($S$8:S304)+1,0)</f>
        <v>0</v>
      </c>
    </row>
    <row r="306" spans="1:19" ht="26.4">
      <c r="A306" s="305" t="s">
        <v>839</v>
      </c>
      <c r="B306" s="305" t="s">
        <v>840</v>
      </c>
      <c r="C306" s="322" t="s">
        <v>262</v>
      </c>
      <c r="D306" s="309" t="s">
        <v>214</v>
      </c>
      <c r="E306" s="309" t="s">
        <v>469</v>
      </c>
      <c r="F306" s="472"/>
      <c r="G306" s="329"/>
      <c r="H306" s="309" t="s">
        <v>469</v>
      </c>
      <c r="I306" s="310" t="s">
        <v>214</v>
      </c>
      <c r="J306" s="311" t="s">
        <v>873</v>
      </c>
      <c r="K306" s="315"/>
      <c r="L306" s="34" t="s">
        <v>505</v>
      </c>
      <c r="M306" s="369" t="str">
        <f>IF('Principle 3'!M40="","",'Principle 3'!M40)</f>
        <v/>
      </c>
      <c r="N306" s="369" t="str">
        <f>IF(ISNUMBER(FIND(N$6,'Assessment Information'!$C$59)),IF('Principle 3'!N40="","",'Principle 3'!N40),"N/A")</f>
        <v>N/A</v>
      </c>
      <c r="O306" s="369" t="str">
        <f>IF(ISNUMBER(FIND(O$6,'Assessment Information'!$C$59)),IF('Principle 3'!O40="","",'Principle 3'!O40),"N/A")</f>
        <v>N/A</v>
      </c>
      <c r="P306" s="369" t="str">
        <f>IF(ISNUMBER(FIND(P$6,'Assessment Information'!$C$59)),IF('Principle 3'!P40="","",'Principle 3'!P40),"N/A")</f>
        <v>N/A</v>
      </c>
      <c r="Q306" s="367" t="str">
        <f>IF('Principle 3'!Q40="","",'Principle 3'!Q40)</f>
        <v/>
      </c>
      <c r="R306" s="368" t="str">
        <f>IF('Principle 3'!R40="","",'Principle 3'!R40)</f>
        <v/>
      </c>
      <c r="S306">
        <f>IF(M306="N",MAX($S$8:S305)+1,0)</f>
        <v>0</v>
      </c>
    </row>
    <row r="307" spans="1:19" ht="26.4">
      <c r="A307" s="305" t="s">
        <v>839</v>
      </c>
      <c r="B307" s="305" t="s">
        <v>840</v>
      </c>
      <c r="C307" s="322" t="s">
        <v>262</v>
      </c>
      <c r="D307" s="309" t="s">
        <v>214</v>
      </c>
      <c r="E307" s="309" t="s">
        <v>470</v>
      </c>
      <c r="F307" s="472"/>
      <c r="G307" s="329"/>
      <c r="H307" s="309" t="s">
        <v>470</v>
      </c>
      <c r="I307" s="310" t="s">
        <v>214</v>
      </c>
      <c r="J307" s="311" t="s">
        <v>874</v>
      </c>
      <c r="K307" s="315"/>
      <c r="L307" s="34" t="s">
        <v>505</v>
      </c>
      <c r="M307" s="369" t="str">
        <f>IF('Principle 3'!M41="","",'Principle 3'!M41)</f>
        <v/>
      </c>
      <c r="N307" s="369" t="str">
        <f>IF(ISNUMBER(FIND(N$6,'Assessment Information'!$C$59)),IF('Principle 3'!N41="","",'Principle 3'!N41),"N/A")</f>
        <v>N/A</v>
      </c>
      <c r="O307" s="369" t="str">
        <f>IF(ISNUMBER(FIND(O$6,'Assessment Information'!$C$59)),IF('Principle 3'!O41="","",'Principle 3'!O41),"N/A")</f>
        <v>N/A</v>
      </c>
      <c r="P307" s="369" t="str">
        <f>IF(ISNUMBER(FIND(P$6,'Assessment Information'!$C$59)),IF('Principle 3'!P41="","",'Principle 3'!P41),"N/A")</f>
        <v>N/A</v>
      </c>
      <c r="Q307" s="367" t="str">
        <f>IF('Principle 3'!Q41="","",'Principle 3'!Q41)</f>
        <v/>
      </c>
      <c r="R307" s="368" t="str">
        <f>IF('Principle 3'!R41="","",'Principle 3'!R41)</f>
        <v/>
      </c>
      <c r="S307">
        <f>IF(M307="N",MAX($S$8:S306)+1,0)</f>
        <v>0</v>
      </c>
    </row>
    <row r="308" spans="1:19" ht="26.4">
      <c r="A308" s="305" t="s">
        <v>839</v>
      </c>
      <c r="B308" s="305" t="s">
        <v>840</v>
      </c>
      <c r="C308" s="322" t="s">
        <v>262</v>
      </c>
      <c r="D308" s="309" t="s">
        <v>214</v>
      </c>
      <c r="E308" s="309" t="s">
        <v>471</v>
      </c>
      <c r="F308" s="472"/>
      <c r="G308" s="329"/>
      <c r="H308" s="309" t="s">
        <v>471</v>
      </c>
      <c r="I308" s="310" t="s">
        <v>214</v>
      </c>
      <c r="J308" s="311" t="s">
        <v>875</v>
      </c>
      <c r="K308" s="315"/>
      <c r="L308" s="34" t="s">
        <v>505</v>
      </c>
      <c r="M308" s="369" t="str">
        <f>IF('Principle 3'!M42="","",'Principle 3'!M42)</f>
        <v/>
      </c>
      <c r="N308" s="369" t="str">
        <f>IF(ISNUMBER(FIND(N$6,'Assessment Information'!$C$59)),IF('Principle 3'!N42="","",'Principle 3'!N42),"N/A")</f>
        <v>N/A</v>
      </c>
      <c r="O308" s="369" t="str">
        <f>IF(ISNUMBER(FIND(O$6,'Assessment Information'!$C$59)),IF('Principle 3'!O42="","",'Principle 3'!O42),"N/A")</f>
        <v>N/A</v>
      </c>
      <c r="P308" s="369" t="str">
        <f>IF(ISNUMBER(FIND(P$6,'Assessment Information'!$C$59)),IF('Principle 3'!P42="","",'Principle 3'!P42),"N/A")</f>
        <v>N/A</v>
      </c>
      <c r="Q308" s="367" t="str">
        <f>IF('Principle 3'!Q42="","",'Principle 3'!Q42)</f>
        <v/>
      </c>
      <c r="R308" s="368" t="str">
        <f>IF('Principle 3'!R42="","",'Principle 3'!R42)</f>
        <v/>
      </c>
      <c r="S308">
        <f>IF(M308="N",MAX($S$8:S307)+1,0)</f>
        <v>0</v>
      </c>
    </row>
    <row r="309" spans="1:19" ht="26.4">
      <c r="A309" s="305" t="s">
        <v>839</v>
      </c>
      <c r="B309" s="305" t="s">
        <v>840</v>
      </c>
      <c r="C309" s="322" t="s">
        <v>262</v>
      </c>
      <c r="D309" s="309" t="s">
        <v>225</v>
      </c>
      <c r="E309" s="309" t="s">
        <v>472</v>
      </c>
      <c r="F309" s="472"/>
      <c r="G309" s="329"/>
      <c r="H309" s="309" t="s">
        <v>472</v>
      </c>
      <c r="I309" s="312" t="s">
        <v>225</v>
      </c>
      <c r="J309" s="311" t="s">
        <v>876</v>
      </c>
      <c r="K309" s="315"/>
      <c r="L309" s="34" t="s">
        <v>505</v>
      </c>
      <c r="M309" s="369" t="str">
        <f>IF('Principle 3'!M43="","",'Principle 3'!M43)</f>
        <v/>
      </c>
      <c r="N309" s="369" t="str">
        <f>IF(ISNUMBER(FIND(N$6,'Assessment Information'!$C$59)),IF('Principle 3'!N43="","",'Principle 3'!N43),"N/A")</f>
        <v>N/A</v>
      </c>
      <c r="O309" s="369" t="str">
        <f>IF(ISNUMBER(FIND(O$6,'Assessment Information'!$C$59)),IF('Principle 3'!O43="","",'Principle 3'!O43),"N/A")</f>
        <v>N/A</v>
      </c>
      <c r="P309" s="369" t="str">
        <f>IF(ISNUMBER(FIND(P$6,'Assessment Information'!$C$59)),IF('Principle 3'!P43="","",'Principle 3'!P43),"N/A")</f>
        <v>N/A</v>
      </c>
      <c r="Q309" s="367" t="str">
        <f>IF('Principle 3'!Q43="","",'Principle 3'!Q43)</f>
        <v/>
      </c>
      <c r="R309" s="368" t="str">
        <f>IF('Principle 3'!R43="","",'Principle 3'!R43)</f>
        <v/>
      </c>
      <c r="S309">
        <f>IF(M309="N",MAX($S$8:S308)+1,0)</f>
        <v>0</v>
      </c>
    </row>
    <row r="310" spans="1:19" ht="26.4">
      <c r="A310" s="305" t="s">
        <v>839</v>
      </c>
      <c r="B310" s="305" t="s">
        <v>840</v>
      </c>
      <c r="C310" s="322" t="s">
        <v>262</v>
      </c>
      <c r="D310" s="309" t="s">
        <v>225</v>
      </c>
      <c r="E310" s="309" t="s">
        <v>473</v>
      </c>
      <c r="F310" s="472"/>
      <c r="G310" s="329"/>
      <c r="H310" s="309" t="s">
        <v>473</v>
      </c>
      <c r="I310" s="312" t="s">
        <v>225</v>
      </c>
      <c r="J310" s="311" t="s">
        <v>877</v>
      </c>
      <c r="K310" s="315"/>
      <c r="L310" s="34" t="s">
        <v>505</v>
      </c>
      <c r="M310" s="369" t="str">
        <f>IF('Principle 3'!M44="","",'Principle 3'!M44)</f>
        <v/>
      </c>
      <c r="N310" s="369" t="str">
        <f>IF(ISNUMBER(FIND(N$6,'Assessment Information'!$C$59)),IF('Principle 3'!N44="","",'Principle 3'!N44),"N/A")</f>
        <v>N/A</v>
      </c>
      <c r="O310" s="369" t="str">
        <f>IF(ISNUMBER(FIND(O$6,'Assessment Information'!$C$59)),IF('Principle 3'!O44="","",'Principle 3'!O44),"N/A")</f>
        <v>N/A</v>
      </c>
      <c r="P310" s="369" t="str">
        <f>IF(ISNUMBER(FIND(P$6,'Assessment Information'!$C$59)),IF('Principle 3'!P44="","",'Principle 3'!P44),"N/A")</f>
        <v>N/A</v>
      </c>
      <c r="Q310" s="367" t="str">
        <f>IF('Principle 3'!Q44="","",'Principle 3'!Q44)</f>
        <v/>
      </c>
      <c r="R310" s="368" t="str">
        <f>IF('Principle 3'!R44="","",'Principle 3'!R44)</f>
        <v/>
      </c>
      <c r="S310">
        <f>IF(M310="N",MAX($S$8:S309)+1,0)</f>
        <v>0</v>
      </c>
    </row>
    <row r="311" spans="1:19" ht="27.6">
      <c r="A311" s="305" t="s">
        <v>839</v>
      </c>
      <c r="B311" s="305" t="s">
        <v>840</v>
      </c>
      <c r="C311" s="322" t="s">
        <v>262</v>
      </c>
      <c r="D311" s="309" t="s">
        <v>225</v>
      </c>
      <c r="E311" s="309" t="s">
        <v>474</v>
      </c>
      <c r="F311" s="472"/>
      <c r="G311" s="329"/>
      <c r="H311" s="309" t="s">
        <v>474</v>
      </c>
      <c r="I311" s="312" t="s">
        <v>225</v>
      </c>
      <c r="J311" s="311" t="s">
        <v>878</v>
      </c>
      <c r="K311" s="315"/>
      <c r="L311" s="34" t="s">
        <v>505</v>
      </c>
      <c r="M311" s="369" t="str">
        <f>IF('Principle 3'!M45="","",'Principle 3'!M45)</f>
        <v/>
      </c>
      <c r="N311" s="369" t="str">
        <f>IF(ISNUMBER(FIND(N$6,'Assessment Information'!$C$59)),IF('Principle 3'!N45="","",'Principle 3'!N45),"N/A")</f>
        <v>N/A</v>
      </c>
      <c r="O311" s="369" t="str">
        <f>IF(ISNUMBER(FIND(O$6,'Assessment Information'!$C$59)),IF('Principle 3'!O45="","",'Principle 3'!O45),"N/A")</f>
        <v>N/A</v>
      </c>
      <c r="P311" s="369" t="str">
        <f>IF(ISNUMBER(FIND(P$6,'Assessment Information'!$C$59)),IF('Principle 3'!P45="","",'Principle 3'!P45),"N/A")</f>
        <v>N/A</v>
      </c>
      <c r="Q311" s="367" t="str">
        <f>IF('Principle 3'!Q45="","",'Principle 3'!Q45)</f>
        <v/>
      </c>
      <c r="R311" s="368" t="str">
        <f>IF('Principle 3'!R45="","",'Principle 3'!R45)</f>
        <v/>
      </c>
      <c r="S311">
        <f>IF(M311="N",MAX($S$8:S310)+1,0)</f>
        <v>0</v>
      </c>
    </row>
    <row r="312" spans="1:19" ht="27.6">
      <c r="A312" s="305" t="s">
        <v>839</v>
      </c>
      <c r="B312" s="305" t="s">
        <v>840</v>
      </c>
      <c r="C312" s="322" t="s">
        <v>262</v>
      </c>
      <c r="D312" s="309" t="s">
        <v>225</v>
      </c>
      <c r="E312" s="309" t="s">
        <v>475</v>
      </c>
      <c r="F312" s="472"/>
      <c r="G312" s="329"/>
      <c r="H312" s="309" t="s">
        <v>475</v>
      </c>
      <c r="I312" s="312" t="s">
        <v>225</v>
      </c>
      <c r="J312" s="311" t="s">
        <v>879</v>
      </c>
      <c r="K312" s="315"/>
      <c r="L312" s="34" t="s">
        <v>505</v>
      </c>
      <c r="M312" s="369" t="str">
        <f>IF('Principle 3'!M46="","",'Principle 3'!M46)</f>
        <v/>
      </c>
      <c r="N312" s="369" t="str">
        <f>IF(ISNUMBER(FIND(N$6,'Assessment Information'!$C$59)),IF('Principle 3'!N46="","",'Principle 3'!N46),"N/A")</f>
        <v>N/A</v>
      </c>
      <c r="O312" s="369" t="str">
        <f>IF(ISNUMBER(FIND(O$6,'Assessment Information'!$C$59)),IF('Principle 3'!O46="","",'Principle 3'!O46),"N/A")</f>
        <v>N/A</v>
      </c>
      <c r="P312" s="369" t="str">
        <f>IF(ISNUMBER(FIND(P$6,'Assessment Information'!$C$59)),IF('Principle 3'!P46="","",'Principle 3'!P46),"N/A")</f>
        <v>N/A</v>
      </c>
      <c r="Q312" s="367" t="str">
        <f>IF('Principle 3'!Q46="","",'Principle 3'!Q46)</f>
        <v/>
      </c>
      <c r="R312" s="368" t="str">
        <f>IF('Principle 3'!R46="","",'Principle 3'!R46)</f>
        <v/>
      </c>
      <c r="S312">
        <f>IF(M312="N",MAX($S$8:S311)+1,0)</f>
        <v>0</v>
      </c>
    </row>
    <row r="313" spans="1:19" ht="13.8">
      <c r="A313" s="323"/>
      <c r="B313" s="324"/>
      <c r="C313" s="324"/>
      <c r="D313" s="309"/>
      <c r="E313" s="325"/>
      <c r="F313" s="472"/>
      <c r="G313" s="314"/>
      <c r="H313" s="325"/>
      <c r="I313" s="324"/>
      <c r="J313" s="326"/>
      <c r="K313" s="316"/>
      <c r="L313" s="34"/>
      <c r="S313">
        <f>IF(M313="N",MAX($S$8:S312)+1,0)</f>
        <v>0</v>
      </c>
    </row>
    <row r="314" spans="1:19" ht="30">
      <c r="A314" s="303"/>
      <c r="B314" s="303"/>
      <c r="C314" s="303"/>
      <c r="D314" s="303"/>
      <c r="E314" s="303"/>
      <c r="F314" s="471" t="str">
        <f>B316</f>
        <v xml:space="preserve">Component 3.2: Livelihood opportunities are secured or improved, including fair access to markets and capabilities to maintain income generation. </v>
      </c>
      <c r="G314" s="471"/>
      <c r="H314" s="471"/>
      <c r="I314" s="471"/>
      <c r="J314" s="471"/>
      <c r="K314" s="479"/>
      <c r="L314" s="330" t="s">
        <v>505</v>
      </c>
      <c r="M314" s="361"/>
      <c r="N314" s="361"/>
      <c r="O314" s="361"/>
      <c r="P314" s="361"/>
      <c r="Q314" s="361"/>
      <c r="R314" s="361"/>
      <c r="S314">
        <f>IF(M314="N",MAX($S$8:S313)+1,0)</f>
        <v>0</v>
      </c>
    </row>
    <row r="315" spans="1:19" ht="26.4">
      <c r="A315" s="304"/>
      <c r="B315" s="304"/>
      <c r="C315" s="304"/>
      <c r="D315" s="309"/>
      <c r="E315" s="304"/>
      <c r="F315" s="307"/>
      <c r="G315" s="363" t="str">
        <f>C316</f>
        <v>3.2.1: Benefits to and within the community</v>
      </c>
      <c r="H315" s="363"/>
      <c r="I315" s="363"/>
      <c r="J315" s="364"/>
      <c r="K315" s="321"/>
      <c r="L315" s="34" t="s">
        <v>505</v>
      </c>
      <c r="M315" s="466" t="s">
        <v>506</v>
      </c>
      <c r="N315" s="466"/>
      <c r="O315" s="466"/>
      <c r="P315" s="466"/>
      <c r="Q315" s="466"/>
      <c r="R315" s="308" t="str">
        <f>IF('Principle 3'!R49="","",'Principle 3'!R49)</f>
        <v xml:space="preserve">Not Applicable </v>
      </c>
      <c r="S315">
        <f>IF(M315="N",MAX($S$8:S314)+1,0)</f>
        <v>0</v>
      </c>
    </row>
    <row r="316" spans="1:19" ht="55.2">
      <c r="A316" s="305" t="s">
        <v>839</v>
      </c>
      <c r="B316" s="305" t="s">
        <v>880</v>
      </c>
      <c r="C316" s="322" t="s">
        <v>264</v>
      </c>
      <c r="D316" s="309" t="s">
        <v>214</v>
      </c>
      <c r="E316" s="309" t="s">
        <v>476</v>
      </c>
      <c r="F316" s="339"/>
      <c r="G316" s="329"/>
      <c r="H316" s="309" t="s">
        <v>476</v>
      </c>
      <c r="I316" s="310" t="s">
        <v>214</v>
      </c>
      <c r="J316" s="311" t="s">
        <v>521</v>
      </c>
      <c r="K316" s="315"/>
      <c r="L316" s="34" t="s">
        <v>505</v>
      </c>
      <c r="M316" s="369" t="str">
        <f>IF('Principle 3'!M50="","",'Principle 3'!M50)</f>
        <v/>
      </c>
      <c r="N316" s="369" t="str">
        <f>IF(ISNUMBER(FIND(N$6,'Assessment Information'!$C$59)),IF('Principle 3'!N50="","",'Principle 3'!N50),"N/A")</f>
        <v>N/A</v>
      </c>
      <c r="O316" s="369" t="str">
        <f>IF(ISNUMBER(FIND(O$6,'Assessment Information'!$C$59)),IF('Principle 3'!O50="","",'Principle 3'!O50),"N/A")</f>
        <v>N/A</v>
      </c>
      <c r="P316" s="369" t="str">
        <f>IF(ISNUMBER(FIND(P$6,'Assessment Information'!$C$59)),IF('Principle 3'!P50="","",'Principle 3'!P50),"N/A")</f>
        <v>N/A</v>
      </c>
      <c r="Q316" s="367" t="str">
        <f>IF('Principle 3'!Q50="","",'Principle 3'!Q50)</f>
        <v/>
      </c>
      <c r="R316" s="368" t="str">
        <f>IF('Principle 3'!R50="","",'Principle 3'!R50)</f>
        <v/>
      </c>
      <c r="S316">
        <f>IF(M316="N",MAX($S$8:S315)+1,0)</f>
        <v>0</v>
      </c>
    </row>
    <row r="317" spans="1:19" ht="41.4">
      <c r="A317" s="305" t="s">
        <v>839</v>
      </c>
      <c r="B317" s="305" t="s">
        <v>880</v>
      </c>
      <c r="C317" s="322" t="s">
        <v>264</v>
      </c>
      <c r="D317" s="309" t="s">
        <v>214</v>
      </c>
      <c r="E317" s="309" t="s">
        <v>477</v>
      </c>
      <c r="F317" s="339"/>
      <c r="G317" s="329"/>
      <c r="H317" s="309" t="s">
        <v>477</v>
      </c>
      <c r="I317" s="310" t="s">
        <v>214</v>
      </c>
      <c r="J317" s="311" t="s">
        <v>881</v>
      </c>
      <c r="K317" s="317"/>
      <c r="L317" s="34" t="s">
        <v>505</v>
      </c>
      <c r="M317" s="369" t="str">
        <f>IF('Principle 3'!M51="","",'Principle 3'!M51)</f>
        <v/>
      </c>
      <c r="N317" s="369" t="str">
        <f>IF(ISNUMBER(FIND(N$6,'Assessment Information'!$C$59)),IF('Principle 3'!N51="","",'Principle 3'!N51),"N/A")</f>
        <v>N/A</v>
      </c>
      <c r="O317" s="369" t="str">
        <f>IF(ISNUMBER(FIND(O$6,'Assessment Information'!$C$59)),IF('Principle 3'!O51="","",'Principle 3'!O51),"N/A")</f>
        <v>N/A</v>
      </c>
      <c r="P317" s="369" t="str">
        <f>IF(ISNUMBER(FIND(P$6,'Assessment Information'!$C$59)),IF('Principle 3'!P51="","",'Principle 3'!P51),"N/A")</f>
        <v>N/A</v>
      </c>
      <c r="Q317" s="367" t="str">
        <f>IF('Principle 3'!Q51="","",'Principle 3'!Q51)</f>
        <v/>
      </c>
      <c r="R317" s="368" t="str">
        <f>IF('Principle 3'!R51="","",'Principle 3'!R51)</f>
        <v/>
      </c>
      <c r="S317">
        <f>IF(M317="N",MAX($S$8:S316)+1,0)</f>
        <v>0</v>
      </c>
    </row>
    <row r="318" spans="1:19" ht="41.4">
      <c r="A318" s="305" t="s">
        <v>839</v>
      </c>
      <c r="B318" s="305" t="s">
        <v>880</v>
      </c>
      <c r="C318" s="322" t="s">
        <v>264</v>
      </c>
      <c r="D318" s="309" t="s">
        <v>214</v>
      </c>
      <c r="E318" s="309" t="s">
        <v>478</v>
      </c>
      <c r="F318" s="339"/>
      <c r="G318" s="329"/>
      <c r="H318" s="309" t="s">
        <v>478</v>
      </c>
      <c r="I318" s="310" t="s">
        <v>214</v>
      </c>
      <c r="J318" s="311" t="s">
        <v>882</v>
      </c>
      <c r="K318" s="315"/>
      <c r="L318" s="34" t="s">
        <v>505</v>
      </c>
      <c r="M318" s="369" t="str">
        <f>IF('Principle 3'!M52="","",'Principle 3'!M52)</f>
        <v/>
      </c>
      <c r="N318" s="369" t="str">
        <f>IF(ISNUMBER(FIND(N$6,'Assessment Information'!$C$59)),IF('Principle 3'!N52="","",'Principle 3'!N52),"N/A")</f>
        <v>N/A</v>
      </c>
      <c r="O318" s="369" t="str">
        <f>IF(ISNUMBER(FIND(O$6,'Assessment Information'!$C$59)),IF('Principle 3'!O52="","",'Principle 3'!O52),"N/A")</f>
        <v>N/A</v>
      </c>
      <c r="P318" s="369" t="str">
        <f>IF(ISNUMBER(FIND(P$6,'Assessment Information'!$C$59)),IF('Principle 3'!P52="","",'Principle 3'!P52),"N/A")</f>
        <v>N/A</v>
      </c>
      <c r="Q318" s="367" t="str">
        <f>IF('Principle 3'!Q52="","",'Principle 3'!Q52)</f>
        <v/>
      </c>
      <c r="R318" s="368" t="str">
        <f>IF('Principle 3'!R52="","",'Principle 3'!R52)</f>
        <v/>
      </c>
      <c r="S318">
        <f>IF(M318="N",MAX($S$8:S317)+1,0)</f>
        <v>0</v>
      </c>
    </row>
    <row r="319" spans="1:19" ht="27.6">
      <c r="A319" s="305" t="s">
        <v>839</v>
      </c>
      <c r="B319" s="305" t="s">
        <v>880</v>
      </c>
      <c r="C319" s="322" t="s">
        <v>264</v>
      </c>
      <c r="D319" s="309" t="s">
        <v>225</v>
      </c>
      <c r="E319" s="309" t="s">
        <v>479</v>
      </c>
      <c r="F319" s="339"/>
      <c r="G319" s="329"/>
      <c r="H319" s="309" t="s">
        <v>479</v>
      </c>
      <c r="I319" s="312" t="s">
        <v>225</v>
      </c>
      <c r="J319" s="311" t="s">
        <v>883</v>
      </c>
      <c r="K319" s="315"/>
      <c r="L319" s="34" t="s">
        <v>505</v>
      </c>
      <c r="M319" s="369" t="str">
        <f>IF('Principle 3'!M53="","",'Principle 3'!M53)</f>
        <v/>
      </c>
      <c r="N319" s="369" t="str">
        <f>IF(ISNUMBER(FIND(N$6,'Assessment Information'!$C$59)),IF('Principle 3'!N53="","",'Principle 3'!N53),"N/A")</f>
        <v>N/A</v>
      </c>
      <c r="O319" s="369" t="str">
        <f>IF(ISNUMBER(FIND(O$6,'Assessment Information'!$C$59)),IF('Principle 3'!O53="","",'Principle 3'!O53),"N/A")</f>
        <v>N/A</v>
      </c>
      <c r="P319" s="369" t="str">
        <f>IF(ISNUMBER(FIND(P$6,'Assessment Information'!$C$59)),IF('Principle 3'!P53="","",'Principle 3'!P53),"N/A")</f>
        <v>N/A</v>
      </c>
      <c r="Q319" s="367" t="str">
        <f>IF('Principle 3'!Q53="","",'Principle 3'!Q53)</f>
        <v/>
      </c>
      <c r="R319" s="368" t="str">
        <f>IF('Principle 3'!R53="","",'Principle 3'!R53)</f>
        <v/>
      </c>
      <c r="S319">
        <f>IF(M319="N",MAX($S$8:S318)+1,0)</f>
        <v>0</v>
      </c>
    </row>
    <row r="320" spans="1:19" ht="41.4">
      <c r="A320" s="305" t="s">
        <v>839</v>
      </c>
      <c r="B320" s="305" t="s">
        <v>880</v>
      </c>
      <c r="C320" s="322" t="s">
        <v>264</v>
      </c>
      <c r="D320" s="309" t="s">
        <v>225</v>
      </c>
      <c r="E320" s="309" t="s">
        <v>480</v>
      </c>
      <c r="F320" s="339"/>
      <c r="G320" s="329"/>
      <c r="H320" s="309" t="s">
        <v>480</v>
      </c>
      <c r="I320" s="312" t="s">
        <v>225</v>
      </c>
      <c r="J320" s="311" t="s">
        <v>884</v>
      </c>
      <c r="K320" s="315"/>
      <c r="L320" s="34" t="s">
        <v>505</v>
      </c>
      <c r="M320" s="369" t="str">
        <f>IF('Principle 3'!M54="","",'Principle 3'!M54)</f>
        <v/>
      </c>
      <c r="N320" s="369" t="str">
        <f>IF(ISNUMBER(FIND(N$6,'Assessment Information'!$C$59)),IF('Principle 3'!N54="","",'Principle 3'!N54),"N/A")</f>
        <v>N/A</v>
      </c>
      <c r="O320" s="369" t="str">
        <f>IF(ISNUMBER(FIND(O$6,'Assessment Information'!$C$59)),IF('Principle 3'!O54="","",'Principle 3'!O54),"N/A")</f>
        <v>N/A</v>
      </c>
      <c r="P320" s="369" t="str">
        <f>IF(ISNUMBER(FIND(P$6,'Assessment Information'!$C$59)),IF('Principle 3'!P54="","",'Principle 3'!P54),"N/A")</f>
        <v>N/A</v>
      </c>
      <c r="Q320" s="367" t="str">
        <f>IF('Principle 3'!Q54="","",'Principle 3'!Q54)</f>
        <v/>
      </c>
      <c r="R320" s="368" t="str">
        <f>IF('Principle 3'!R54="","",'Principle 3'!R54)</f>
        <v/>
      </c>
      <c r="S320">
        <f>IF(M320="N",MAX($S$8:S319)+1,0)</f>
        <v>0</v>
      </c>
    </row>
    <row r="321" spans="1:19" ht="27.6">
      <c r="A321" s="305" t="s">
        <v>839</v>
      </c>
      <c r="B321" s="305" t="s">
        <v>880</v>
      </c>
      <c r="C321" s="322" t="s">
        <v>264</v>
      </c>
      <c r="D321" s="309" t="s">
        <v>225</v>
      </c>
      <c r="E321" s="309" t="s">
        <v>481</v>
      </c>
      <c r="F321" s="339"/>
      <c r="G321" s="329"/>
      <c r="H321" s="309" t="s">
        <v>481</v>
      </c>
      <c r="I321" s="312" t="s">
        <v>225</v>
      </c>
      <c r="J321" s="311" t="s">
        <v>885</v>
      </c>
      <c r="K321" s="315"/>
      <c r="L321" s="34" t="s">
        <v>505</v>
      </c>
      <c r="M321" s="369" t="str">
        <f>IF('Principle 3'!M55="","",'Principle 3'!M55)</f>
        <v/>
      </c>
      <c r="N321" s="369" t="str">
        <f>IF(ISNUMBER(FIND(N$6,'Assessment Information'!$C$59)),IF('Principle 3'!N55="","",'Principle 3'!N55),"N/A")</f>
        <v>N/A</v>
      </c>
      <c r="O321" s="369" t="str">
        <f>IF(ISNUMBER(FIND(O$6,'Assessment Information'!$C$59)),IF('Principle 3'!O55="","",'Principle 3'!O55),"N/A")</f>
        <v>N/A</v>
      </c>
      <c r="P321" s="369" t="str">
        <f>IF(ISNUMBER(FIND(P$6,'Assessment Information'!$C$59)),IF('Principle 3'!P55="","",'Principle 3'!P55),"N/A")</f>
        <v>N/A</v>
      </c>
      <c r="Q321" s="367" t="str">
        <f>IF('Principle 3'!Q55="","",'Principle 3'!Q55)</f>
        <v/>
      </c>
      <c r="R321" s="368" t="str">
        <f>IF('Principle 3'!R55="","",'Principle 3'!R55)</f>
        <v/>
      </c>
      <c r="S321">
        <f>IF(M321="N",MAX($S$8:S320)+1,0)</f>
        <v>0</v>
      </c>
    </row>
    <row r="322" spans="1:19" ht="27.6">
      <c r="A322" s="305" t="s">
        <v>839</v>
      </c>
      <c r="B322" s="305" t="s">
        <v>880</v>
      </c>
      <c r="C322" s="322" t="s">
        <v>264</v>
      </c>
      <c r="D322" s="309" t="s">
        <v>225</v>
      </c>
      <c r="E322" s="309" t="s">
        <v>482</v>
      </c>
      <c r="F322" s="339"/>
      <c r="G322" s="329"/>
      <c r="H322" s="309" t="s">
        <v>482</v>
      </c>
      <c r="I322" s="312" t="s">
        <v>225</v>
      </c>
      <c r="J322" s="311" t="s">
        <v>886</v>
      </c>
      <c r="K322" s="315"/>
      <c r="L322" s="34" t="s">
        <v>505</v>
      </c>
      <c r="M322" s="369" t="str">
        <f>IF('Principle 3'!M56="","",'Principle 3'!M56)</f>
        <v/>
      </c>
      <c r="N322" s="369" t="str">
        <f>IF(ISNUMBER(FIND(N$6,'Assessment Information'!$C$59)),IF('Principle 3'!N56="","",'Principle 3'!N56),"N/A")</f>
        <v>N/A</v>
      </c>
      <c r="O322" s="369" t="str">
        <f>IF(ISNUMBER(FIND(O$6,'Assessment Information'!$C$59)),IF('Principle 3'!O56="","",'Principle 3'!O56),"N/A")</f>
        <v>N/A</v>
      </c>
      <c r="P322" s="369" t="str">
        <f>IF(ISNUMBER(FIND(P$6,'Assessment Information'!$C$59)),IF('Principle 3'!P56="","",'Principle 3'!P56),"N/A")</f>
        <v>N/A</v>
      </c>
      <c r="Q322" s="367" t="str">
        <f>IF('Principle 3'!Q56="","",'Principle 3'!Q56)</f>
        <v/>
      </c>
      <c r="R322" s="368" t="str">
        <f>IF('Principle 3'!R56="","",'Principle 3'!R56)</f>
        <v/>
      </c>
      <c r="S322">
        <f>IF(M322="N",MAX($S$8:S321)+1,0)</f>
        <v>0</v>
      </c>
    </row>
    <row r="323" spans="1:19" ht="41.4">
      <c r="A323" s="305" t="s">
        <v>839</v>
      </c>
      <c r="B323" s="305" t="s">
        <v>880</v>
      </c>
      <c r="C323" s="322" t="s">
        <v>264</v>
      </c>
      <c r="D323" s="309" t="s">
        <v>225</v>
      </c>
      <c r="E323" s="309" t="s">
        <v>483</v>
      </c>
      <c r="F323" s="339"/>
      <c r="G323" s="329"/>
      <c r="H323" s="309" t="s">
        <v>483</v>
      </c>
      <c r="I323" s="312" t="s">
        <v>225</v>
      </c>
      <c r="J323" s="311" t="s">
        <v>887</v>
      </c>
      <c r="K323" s="315"/>
      <c r="L323" s="34" t="s">
        <v>505</v>
      </c>
      <c r="M323" s="369" t="str">
        <f>IF('Principle 3'!M57="","",'Principle 3'!M57)</f>
        <v/>
      </c>
      <c r="N323" s="369" t="str">
        <f>IF(ISNUMBER(FIND(N$6,'Assessment Information'!$C$59)),IF('Principle 3'!N57="","",'Principle 3'!N57),"N/A")</f>
        <v>N/A</v>
      </c>
      <c r="O323" s="369" t="str">
        <f>IF(ISNUMBER(FIND(O$6,'Assessment Information'!$C$59)),IF('Principle 3'!O57="","",'Principle 3'!O57),"N/A")</f>
        <v>N/A</v>
      </c>
      <c r="P323" s="369" t="str">
        <f>IF(ISNUMBER(FIND(P$6,'Assessment Information'!$C$59)),IF('Principle 3'!P57="","",'Principle 3'!P57),"N/A")</f>
        <v>N/A</v>
      </c>
      <c r="Q323" s="367" t="str">
        <f>IF('Principle 3'!Q57="","",'Principle 3'!Q57)</f>
        <v/>
      </c>
      <c r="R323" s="368" t="str">
        <f>IF('Principle 3'!R57="","",'Principle 3'!R57)</f>
        <v/>
      </c>
      <c r="S323">
        <f>IF(M323="N",MAX($S$8:S322)+1,0)</f>
        <v>0</v>
      </c>
    </row>
    <row r="324" spans="1:19" ht="15">
      <c r="A324" s="323"/>
      <c r="B324" s="324"/>
      <c r="C324" s="324"/>
      <c r="D324" s="309"/>
      <c r="E324" s="325"/>
      <c r="F324" s="339"/>
      <c r="G324" s="314"/>
      <c r="H324" s="325"/>
      <c r="I324" s="324"/>
      <c r="J324" s="326"/>
      <c r="K324" s="316"/>
      <c r="L324" s="34"/>
      <c r="S324">
        <f>IF(M324="N",MAX($S$8:S323)+1,0)</f>
        <v>0</v>
      </c>
    </row>
    <row r="325" spans="1:19" ht="26.4">
      <c r="A325" s="304"/>
      <c r="B325" s="304"/>
      <c r="C325" s="304"/>
      <c r="D325" s="309"/>
      <c r="E325" s="304"/>
      <c r="F325" s="307"/>
      <c r="G325" s="363" t="str">
        <f>C326</f>
        <v xml:space="preserve">3.2.2: Livelihood security </v>
      </c>
      <c r="H325" s="363"/>
      <c r="I325" s="363"/>
      <c r="J325" s="364"/>
      <c r="K325" s="321"/>
      <c r="L325" s="34" t="s">
        <v>505</v>
      </c>
      <c r="M325" s="466" t="s">
        <v>506</v>
      </c>
      <c r="N325" s="466"/>
      <c r="O325" s="466"/>
      <c r="P325" s="466"/>
      <c r="Q325" s="466"/>
      <c r="R325" s="308" t="str">
        <f>IF('Principle 3'!R59="","",'Principle 3'!R59)</f>
        <v/>
      </c>
      <c r="S325">
        <f>IF(M325="N",MAX($S$8:S324)+1,0)</f>
        <v>0</v>
      </c>
    </row>
    <row r="326" spans="1:19" ht="55.2">
      <c r="A326" s="305" t="s">
        <v>839</v>
      </c>
      <c r="B326" s="305" t="s">
        <v>880</v>
      </c>
      <c r="C326" s="322" t="s">
        <v>266</v>
      </c>
      <c r="D326" s="309" t="s">
        <v>214</v>
      </c>
      <c r="E326" s="309" t="s">
        <v>484</v>
      </c>
      <c r="F326" s="339"/>
      <c r="G326" s="329"/>
      <c r="H326" s="309" t="s">
        <v>484</v>
      </c>
      <c r="I326" s="310" t="s">
        <v>214</v>
      </c>
      <c r="J326" s="311" t="s">
        <v>521</v>
      </c>
      <c r="K326" s="315"/>
      <c r="L326" s="34" t="s">
        <v>505</v>
      </c>
      <c r="M326" s="369" t="str">
        <f>IF('Principle 3'!M60="","",'Principle 3'!M60)</f>
        <v/>
      </c>
      <c r="N326" s="369" t="str">
        <f>IF(ISNUMBER(FIND(N$6,'Assessment Information'!$C$59)),IF('Principle 3'!N60="","",'Principle 3'!N60),"N/A")</f>
        <v>N/A</v>
      </c>
      <c r="O326" s="369" t="str">
        <f>IF(ISNUMBER(FIND(O$6,'Assessment Information'!$C$59)),IF('Principle 3'!O60="","",'Principle 3'!O60),"N/A")</f>
        <v>N/A</v>
      </c>
      <c r="P326" s="369" t="str">
        <f>IF(ISNUMBER(FIND(P$6,'Assessment Information'!$C$59)),IF('Principle 3'!P60="","",'Principle 3'!P60),"N/A")</f>
        <v>N/A</v>
      </c>
      <c r="Q326" s="367" t="str">
        <f>IF('Principle 3'!Q60="","",'Principle 3'!Q60)</f>
        <v/>
      </c>
      <c r="R326" s="368" t="str">
        <f>IF('Principle 3'!R60="","",'Principle 3'!R60)</f>
        <v/>
      </c>
      <c r="S326">
        <f>IF(M326="N",MAX($S$8:S325)+1,0)</f>
        <v>0</v>
      </c>
    </row>
    <row r="327" spans="1:19" ht="27.6">
      <c r="A327" s="305" t="s">
        <v>839</v>
      </c>
      <c r="B327" s="305" t="s">
        <v>880</v>
      </c>
      <c r="C327" s="322" t="s">
        <v>266</v>
      </c>
      <c r="D327" s="309" t="s">
        <v>214</v>
      </c>
      <c r="E327" s="309" t="s">
        <v>485</v>
      </c>
      <c r="F327" s="339"/>
      <c r="G327" s="329"/>
      <c r="H327" s="309" t="s">
        <v>485</v>
      </c>
      <c r="I327" s="310" t="s">
        <v>214</v>
      </c>
      <c r="J327" s="311" t="s">
        <v>888</v>
      </c>
      <c r="K327" s="315" t="s">
        <v>889</v>
      </c>
      <c r="L327" s="34" t="s">
        <v>505</v>
      </c>
      <c r="M327" s="369" t="str">
        <f>IF('Principle 3'!M61="","",'Principle 3'!M61)</f>
        <v/>
      </c>
      <c r="N327" s="369" t="str">
        <f>IF(ISNUMBER(FIND(N$6,'Assessment Information'!$C$59)),IF('Principle 3'!N61="","",'Principle 3'!N61),"N/A")</f>
        <v>N/A</v>
      </c>
      <c r="O327" s="369" t="str">
        <f>IF(ISNUMBER(FIND(O$6,'Assessment Information'!$C$59)),IF('Principle 3'!O61="","",'Principle 3'!O61),"N/A")</f>
        <v>N/A</v>
      </c>
      <c r="P327" s="369" t="str">
        <f>IF(ISNUMBER(FIND(P$6,'Assessment Information'!$C$59)),IF('Principle 3'!P61="","",'Principle 3'!P61),"N/A")</f>
        <v>N/A</v>
      </c>
      <c r="Q327" s="367" t="str">
        <f>IF('Principle 3'!Q61="","",'Principle 3'!Q61)</f>
        <v/>
      </c>
      <c r="R327" s="368" t="str">
        <f>IF('Principle 3'!R61="","",'Principle 3'!R61)</f>
        <v/>
      </c>
      <c r="S327">
        <f>IF(M327="N",MAX($S$8:S326)+1,0)</f>
        <v>0</v>
      </c>
    </row>
    <row r="328" spans="1:19" ht="27.6">
      <c r="A328" s="305" t="s">
        <v>839</v>
      </c>
      <c r="B328" s="305" t="s">
        <v>880</v>
      </c>
      <c r="C328" s="322" t="s">
        <v>266</v>
      </c>
      <c r="D328" s="309" t="s">
        <v>214</v>
      </c>
      <c r="E328" s="309" t="s">
        <v>486</v>
      </c>
      <c r="F328" s="339"/>
      <c r="G328" s="329"/>
      <c r="H328" s="309" t="s">
        <v>486</v>
      </c>
      <c r="I328" s="310" t="s">
        <v>214</v>
      </c>
      <c r="J328" s="311" t="s">
        <v>890</v>
      </c>
      <c r="K328" s="315" t="s">
        <v>891</v>
      </c>
      <c r="L328" s="34" t="s">
        <v>505</v>
      </c>
      <c r="M328" s="369" t="str">
        <f>IF('Principle 3'!M62="","",'Principle 3'!M62)</f>
        <v/>
      </c>
      <c r="N328" s="369" t="str">
        <f>IF(ISNUMBER(FIND(N$6,'Assessment Information'!$C$59)),IF('Principle 3'!N62="","",'Principle 3'!N62),"N/A")</f>
        <v>N/A</v>
      </c>
      <c r="O328" s="369" t="str">
        <f>IF(ISNUMBER(FIND(O$6,'Assessment Information'!$C$59)),IF('Principle 3'!O62="","",'Principle 3'!O62),"N/A")</f>
        <v>N/A</v>
      </c>
      <c r="P328" s="369" t="str">
        <f>IF(ISNUMBER(FIND(P$6,'Assessment Information'!$C$59)),IF('Principle 3'!P62="","",'Principle 3'!P62),"N/A")</f>
        <v>N/A</v>
      </c>
      <c r="Q328" s="367" t="str">
        <f>IF('Principle 3'!Q62="","",'Principle 3'!Q62)</f>
        <v/>
      </c>
      <c r="R328" s="368" t="str">
        <f>IF('Principle 3'!R62="","",'Principle 3'!R62)</f>
        <v/>
      </c>
      <c r="S328">
        <f>IF(M328="N",MAX($S$8:S327)+1,0)</f>
        <v>0</v>
      </c>
    </row>
    <row r="329" spans="1:19" ht="27.6">
      <c r="A329" s="305" t="s">
        <v>839</v>
      </c>
      <c r="B329" s="305" t="s">
        <v>880</v>
      </c>
      <c r="C329" s="322" t="s">
        <v>266</v>
      </c>
      <c r="D329" s="309" t="s">
        <v>214</v>
      </c>
      <c r="E329" s="309" t="s">
        <v>487</v>
      </c>
      <c r="F329" s="339"/>
      <c r="G329" s="329"/>
      <c r="H329" s="309" t="s">
        <v>487</v>
      </c>
      <c r="I329" s="310" t="s">
        <v>214</v>
      </c>
      <c r="J329" s="311" t="s">
        <v>892</v>
      </c>
      <c r="K329" s="315"/>
      <c r="L329" s="34" t="s">
        <v>505</v>
      </c>
      <c r="M329" s="369" t="str">
        <f>IF('Principle 3'!M63="","",'Principle 3'!M63)</f>
        <v/>
      </c>
      <c r="N329" s="369" t="str">
        <f>IF(ISNUMBER(FIND(N$6,'Assessment Information'!$C$59)),IF('Principle 3'!N63="","",'Principle 3'!N63),"N/A")</f>
        <v>N/A</v>
      </c>
      <c r="O329" s="369" t="str">
        <f>IF(ISNUMBER(FIND(O$6,'Assessment Information'!$C$59)),IF('Principle 3'!O63="","",'Principle 3'!O63),"N/A")</f>
        <v>N/A</v>
      </c>
      <c r="P329" s="369" t="str">
        <f>IF(ISNUMBER(FIND(P$6,'Assessment Information'!$C$59)),IF('Principle 3'!P63="","",'Principle 3'!P63),"N/A")</f>
        <v>N/A</v>
      </c>
      <c r="Q329" s="367" t="str">
        <f>IF('Principle 3'!Q63="","",'Principle 3'!Q63)</f>
        <v/>
      </c>
      <c r="R329" s="368" t="str">
        <f>IF('Principle 3'!R63="","",'Principle 3'!R63)</f>
        <v/>
      </c>
      <c r="S329">
        <f>IF(M329="N",MAX($S$8:S328)+1,0)</f>
        <v>0</v>
      </c>
    </row>
    <row r="330" spans="1:19" ht="27.6">
      <c r="A330" s="305" t="s">
        <v>839</v>
      </c>
      <c r="B330" s="305" t="s">
        <v>880</v>
      </c>
      <c r="C330" s="322" t="s">
        <v>266</v>
      </c>
      <c r="D330" s="309" t="s">
        <v>214</v>
      </c>
      <c r="E330" s="309" t="s">
        <v>488</v>
      </c>
      <c r="F330" s="339"/>
      <c r="G330" s="329"/>
      <c r="H330" s="309" t="s">
        <v>488</v>
      </c>
      <c r="I330" s="310" t="s">
        <v>214</v>
      </c>
      <c r="J330" s="311" t="s">
        <v>893</v>
      </c>
      <c r="K330" s="315"/>
      <c r="L330" s="34" t="s">
        <v>505</v>
      </c>
      <c r="M330" s="369" t="str">
        <f>IF('Principle 3'!M64="","",'Principle 3'!M64)</f>
        <v/>
      </c>
      <c r="N330" s="369" t="str">
        <f>IF(ISNUMBER(FIND(N$6,'Assessment Information'!$C$59)),IF('Principle 3'!N64="","",'Principle 3'!N64),"N/A")</f>
        <v>N/A</v>
      </c>
      <c r="O330" s="369" t="str">
        <f>IF(ISNUMBER(FIND(O$6,'Assessment Information'!$C$59)),IF('Principle 3'!O64="","",'Principle 3'!O64),"N/A")</f>
        <v>N/A</v>
      </c>
      <c r="P330" s="369" t="str">
        <f>IF(ISNUMBER(FIND(P$6,'Assessment Information'!$C$59)),IF('Principle 3'!P64="","",'Principle 3'!P64),"N/A")</f>
        <v>N/A</v>
      </c>
      <c r="Q330" s="367" t="str">
        <f>IF('Principle 3'!Q64="","",'Principle 3'!Q64)</f>
        <v/>
      </c>
      <c r="R330" s="368" t="str">
        <f>IF('Principle 3'!R64="","",'Principle 3'!R64)</f>
        <v/>
      </c>
      <c r="S330">
        <f>IF(M330="N",MAX($S$8:S329)+1,0)</f>
        <v>0</v>
      </c>
    </row>
    <row r="331" spans="1:19" ht="41.4">
      <c r="A331" s="305" t="s">
        <v>839</v>
      </c>
      <c r="B331" s="305" t="s">
        <v>880</v>
      </c>
      <c r="C331" s="322" t="s">
        <v>266</v>
      </c>
      <c r="D331" s="309" t="s">
        <v>214</v>
      </c>
      <c r="E331" s="309" t="s">
        <v>489</v>
      </c>
      <c r="F331" s="339"/>
      <c r="G331" s="329"/>
      <c r="H331" s="309" t="s">
        <v>489</v>
      </c>
      <c r="I331" s="310" t="s">
        <v>214</v>
      </c>
      <c r="J331" s="311" t="s">
        <v>894</v>
      </c>
      <c r="K331" s="315"/>
      <c r="L331" s="34" t="s">
        <v>505</v>
      </c>
      <c r="M331" s="369" t="str">
        <f>IF('Principle 3'!M65="","",'Principle 3'!M65)</f>
        <v/>
      </c>
      <c r="N331" s="369" t="str">
        <f>IF(ISNUMBER(FIND(N$6,'Assessment Information'!$C$59)),IF('Principle 3'!N65="","",'Principle 3'!N65),"N/A")</f>
        <v>N/A</v>
      </c>
      <c r="O331" s="369" t="str">
        <f>IF(ISNUMBER(FIND(O$6,'Assessment Information'!$C$59)),IF('Principle 3'!O65="","",'Principle 3'!O65),"N/A")</f>
        <v>N/A</v>
      </c>
      <c r="P331" s="369" t="str">
        <f>IF(ISNUMBER(FIND(P$6,'Assessment Information'!$C$59)),IF('Principle 3'!P65="","",'Principle 3'!P65),"N/A")</f>
        <v>N/A</v>
      </c>
      <c r="Q331" s="367" t="str">
        <f>IF('Principle 3'!Q65="","",'Principle 3'!Q65)</f>
        <v/>
      </c>
      <c r="R331" s="368" t="str">
        <f>IF('Principle 3'!R65="","",'Principle 3'!R65)</f>
        <v/>
      </c>
      <c r="S331">
        <f>IF(M331="N",MAX($S$8:S330)+1,0)</f>
        <v>0</v>
      </c>
    </row>
    <row r="332" spans="1:19" ht="27.6">
      <c r="A332" s="305" t="s">
        <v>839</v>
      </c>
      <c r="B332" s="305" t="s">
        <v>880</v>
      </c>
      <c r="C332" s="322" t="s">
        <v>266</v>
      </c>
      <c r="D332" s="309" t="s">
        <v>214</v>
      </c>
      <c r="E332" s="309" t="s">
        <v>490</v>
      </c>
      <c r="F332" s="339"/>
      <c r="G332" s="329"/>
      <c r="H332" s="309" t="s">
        <v>490</v>
      </c>
      <c r="I332" s="310" t="s">
        <v>214</v>
      </c>
      <c r="J332" s="311" t="s">
        <v>895</v>
      </c>
      <c r="K332" s="315" t="s">
        <v>896</v>
      </c>
      <c r="L332" s="34" t="s">
        <v>505</v>
      </c>
      <c r="M332" s="369" t="str">
        <f>IF('Principle 3'!M66="","",'Principle 3'!M66)</f>
        <v/>
      </c>
      <c r="N332" s="369" t="str">
        <f>IF(ISNUMBER(FIND(N$6,'Assessment Information'!$C$59)),IF('Principle 3'!N66="","",'Principle 3'!N66),"N/A")</f>
        <v>N/A</v>
      </c>
      <c r="O332" s="369" t="str">
        <f>IF(ISNUMBER(FIND(O$6,'Assessment Information'!$C$59)),IF('Principle 3'!O66="","",'Principle 3'!O66),"N/A")</f>
        <v>N/A</v>
      </c>
      <c r="P332" s="369" t="str">
        <f>IF(ISNUMBER(FIND(P$6,'Assessment Information'!$C$59)),IF('Principle 3'!P66="","",'Principle 3'!P66),"N/A")</f>
        <v>N/A</v>
      </c>
      <c r="Q332" s="367" t="str">
        <f>IF('Principle 3'!Q66="","",'Principle 3'!Q66)</f>
        <v/>
      </c>
      <c r="R332" s="368" t="str">
        <f>IF('Principle 3'!R66="","",'Principle 3'!R66)</f>
        <v/>
      </c>
      <c r="S332">
        <f>IF(M332="N",MAX($S$8:S331)+1,0)</f>
        <v>0</v>
      </c>
    </row>
    <row r="333" spans="1:19" ht="27.6">
      <c r="A333" s="305" t="s">
        <v>839</v>
      </c>
      <c r="B333" s="305" t="s">
        <v>880</v>
      </c>
      <c r="C333" s="322" t="s">
        <v>266</v>
      </c>
      <c r="D333" s="309" t="s">
        <v>225</v>
      </c>
      <c r="E333" s="309" t="s">
        <v>491</v>
      </c>
      <c r="F333" s="339"/>
      <c r="G333" s="329"/>
      <c r="H333" s="309" t="s">
        <v>491</v>
      </c>
      <c r="I333" s="312" t="s">
        <v>225</v>
      </c>
      <c r="J333" s="311" t="s">
        <v>897</v>
      </c>
      <c r="K333" s="315" t="s">
        <v>898</v>
      </c>
      <c r="L333" s="34" t="s">
        <v>505</v>
      </c>
      <c r="M333" s="369" t="str">
        <f>IF('Principle 3'!M67="","",'Principle 3'!M67)</f>
        <v/>
      </c>
      <c r="N333" s="369" t="str">
        <f>IF(ISNUMBER(FIND(N$6,'Assessment Information'!$C$59)),IF('Principle 3'!N67="","",'Principle 3'!N67),"N/A")</f>
        <v>N/A</v>
      </c>
      <c r="O333" s="369" t="str">
        <f>IF(ISNUMBER(FIND(O$6,'Assessment Information'!$C$59)),IF('Principle 3'!O67="","",'Principle 3'!O67),"N/A")</f>
        <v>N/A</v>
      </c>
      <c r="P333" s="369" t="str">
        <f>IF(ISNUMBER(FIND(P$6,'Assessment Information'!$C$59)),IF('Principle 3'!P67="","",'Principle 3'!P67),"N/A")</f>
        <v>N/A</v>
      </c>
      <c r="Q333" s="367" t="str">
        <f>IF('Principle 3'!Q67="","",'Principle 3'!Q67)</f>
        <v/>
      </c>
      <c r="R333" s="368" t="str">
        <f>IF('Principle 3'!R67="","",'Principle 3'!R67)</f>
        <v/>
      </c>
      <c r="S333">
        <f>IF(M333="N",MAX($S$8:S332)+1,0)</f>
        <v>0</v>
      </c>
    </row>
    <row r="334" spans="1:19" ht="27.6">
      <c r="A334" s="305" t="s">
        <v>839</v>
      </c>
      <c r="B334" s="305" t="s">
        <v>880</v>
      </c>
      <c r="C334" s="322" t="s">
        <v>266</v>
      </c>
      <c r="D334" s="309" t="s">
        <v>225</v>
      </c>
      <c r="E334" s="309" t="s">
        <v>492</v>
      </c>
      <c r="F334" s="339"/>
      <c r="G334" s="329"/>
      <c r="H334" s="309" t="s">
        <v>492</v>
      </c>
      <c r="I334" s="312" t="s">
        <v>225</v>
      </c>
      <c r="J334" s="311" t="s">
        <v>899</v>
      </c>
      <c r="K334" s="315"/>
      <c r="L334" s="34" t="s">
        <v>505</v>
      </c>
      <c r="M334" s="369" t="str">
        <f>IF('Principle 3'!M68="","",'Principle 3'!M68)</f>
        <v/>
      </c>
      <c r="N334" s="369" t="str">
        <f>IF(ISNUMBER(FIND(N$6,'Assessment Information'!$C$59)),IF('Principle 3'!N68="","",'Principle 3'!N68),"N/A")</f>
        <v>N/A</v>
      </c>
      <c r="O334" s="369" t="str">
        <f>IF(ISNUMBER(FIND(O$6,'Assessment Information'!$C$59)),IF('Principle 3'!O68="","",'Principle 3'!O68),"N/A")</f>
        <v>N/A</v>
      </c>
      <c r="P334" s="369" t="str">
        <f>IF(ISNUMBER(FIND(P$6,'Assessment Information'!$C$59)),IF('Principle 3'!P68="","",'Principle 3'!P68),"N/A")</f>
        <v>N/A</v>
      </c>
      <c r="Q334" s="367" t="str">
        <f>IF('Principle 3'!Q68="","",'Principle 3'!Q68)</f>
        <v/>
      </c>
      <c r="R334" s="368" t="str">
        <f>IF('Principle 3'!R68="","",'Principle 3'!R68)</f>
        <v/>
      </c>
      <c r="S334">
        <f>IF(M334="N",MAX($S$8:S333)+1,0)</f>
        <v>0</v>
      </c>
    </row>
    <row r="335" spans="1:19" ht="41.4">
      <c r="A335" s="305" t="s">
        <v>839</v>
      </c>
      <c r="B335" s="305" t="s">
        <v>880</v>
      </c>
      <c r="C335" s="322" t="s">
        <v>266</v>
      </c>
      <c r="D335" s="309" t="s">
        <v>225</v>
      </c>
      <c r="E335" s="309" t="s">
        <v>493</v>
      </c>
      <c r="F335" s="339"/>
      <c r="G335" s="329"/>
      <c r="H335" s="309" t="s">
        <v>493</v>
      </c>
      <c r="I335" s="312" t="s">
        <v>225</v>
      </c>
      <c r="J335" s="311" t="s">
        <v>900</v>
      </c>
      <c r="K335" s="315" t="s">
        <v>901</v>
      </c>
      <c r="L335" s="34" t="s">
        <v>505</v>
      </c>
      <c r="M335" s="369" t="str">
        <f>IF('Principle 3'!M69="","",'Principle 3'!M69)</f>
        <v/>
      </c>
      <c r="N335" s="369" t="str">
        <f>IF(ISNUMBER(FIND(N$6,'Assessment Information'!$C$59)),IF('Principle 3'!N69="","",'Principle 3'!N69),"N/A")</f>
        <v>N/A</v>
      </c>
      <c r="O335" s="369" t="str">
        <f>IF(ISNUMBER(FIND(O$6,'Assessment Information'!$C$59)),IF('Principle 3'!O69="","",'Principle 3'!O69),"N/A")</f>
        <v>N/A</v>
      </c>
      <c r="P335" s="369" t="str">
        <f>IF(ISNUMBER(FIND(P$6,'Assessment Information'!$C$59)),IF('Principle 3'!P69="","",'Principle 3'!P69),"N/A")</f>
        <v>N/A</v>
      </c>
      <c r="Q335" s="367" t="str">
        <f>IF('Principle 3'!Q69="","",'Principle 3'!Q69)</f>
        <v/>
      </c>
      <c r="R335" s="368" t="str">
        <f>IF('Principle 3'!R69="","",'Principle 3'!R69)</f>
        <v/>
      </c>
      <c r="S335">
        <f>IF(M335="N",MAX($S$8:S334)+1,0)</f>
        <v>0</v>
      </c>
    </row>
    <row r="336" spans="1:19" ht="27.6">
      <c r="A336" s="305" t="s">
        <v>839</v>
      </c>
      <c r="B336" s="305" t="s">
        <v>880</v>
      </c>
      <c r="C336" s="322" t="s">
        <v>266</v>
      </c>
      <c r="D336" s="309" t="s">
        <v>225</v>
      </c>
      <c r="E336" s="309" t="s">
        <v>494</v>
      </c>
      <c r="F336" s="339"/>
      <c r="G336" s="329"/>
      <c r="H336" s="309" t="s">
        <v>494</v>
      </c>
      <c r="I336" s="312" t="s">
        <v>225</v>
      </c>
      <c r="J336" s="311" t="s">
        <v>902</v>
      </c>
      <c r="K336" s="315"/>
      <c r="L336" s="34" t="s">
        <v>505</v>
      </c>
      <c r="M336" s="369" t="str">
        <f>IF('Principle 3'!M70="","",'Principle 3'!M70)</f>
        <v/>
      </c>
      <c r="N336" s="369" t="str">
        <f>IF(ISNUMBER(FIND(N$6,'Assessment Information'!$C$59)),IF('Principle 3'!N70="","",'Principle 3'!N70),"N/A")</f>
        <v>N/A</v>
      </c>
      <c r="O336" s="369" t="str">
        <f>IF(ISNUMBER(FIND(O$6,'Assessment Information'!$C$59)),IF('Principle 3'!O70="","",'Principle 3'!O70),"N/A")</f>
        <v>N/A</v>
      </c>
      <c r="P336" s="369" t="str">
        <f>IF(ISNUMBER(FIND(P$6,'Assessment Information'!$C$59)),IF('Principle 3'!P70="","",'Principle 3'!P70),"N/A")</f>
        <v>N/A</v>
      </c>
      <c r="Q336" s="367" t="str">
        <f>IF('Principle 3'!Q70="","",'Principle 3'!Q70)</f>
        <v/>
      </c>
      <c r="R336" s="368" t="str">
        <f>IF('Principle 3'!R70="","",'Principle 3'!R70)</f>
        <v/>
      </c>
      <c r="S336">
        <f>IF(M336="N",MAX($S$8:S335)+1,0)</f>
        <v>0</v>
      </c>
    </row>
    <row r="337" spans="1:19" ht="27.6">
      <c r="A337" s="305" t="s">
        <v>839</v>
      </c>
      <c r="B337" s="305" t="s">
        <v>880</v>
      </c>
      <c r="C337" s="322" t="s">
        <v>266</v>
      </c>
      <c r="D337" s="309" t="s">
        <v>225</v>
      </c>
      <c r="E337" s="309" t="s">
        <v>495</v>
      </c>
      <c r="F337" s="339"/>
      <c r="G337" s="329"/>
      <c r="H337" s="309" t="s">
        <v>495</v>
      </c>
      <c r="I337" s="312" t="s">
        <v>225</v>
      </c>
      <c r="J337" s="311" t="s">
        <v>903</v>
      </c>
      <c r="K337" s="315"/>
      <c r="L337" s="34" t="s">
        <v>505</v>
      </c>
      <c r="M337" s="369" t="str">
        <f>IF('Principle 3'!M71="","",'Principle 3'!M71)</f>
        <v/>
      </c>
      <c r="N337" s="369" t="str">
        <f>IF(ISNUMBER(FIND(N$6,'Assessment Information'!$C$59)),IF('Principle 3'!N71="","",'Principle 3'!N71),"N/A")</f>
        <v>N/A</v>
      </c>
      <c r="O337" s="369" t="str">
        <f>IF(ISNUMBER(FIND(O$6,'Assessment Information'!$C$59)),IF('Principle 3'!O71="","",'Principle 3'!O71),"N/A")</f>
        <v>N/A</v>
      </c>
      <c r="P337" s="369" t="str">
        <f>IF(ISNUMBER(FIND(P$6,'Assessment Information'!$C$59)),IF('Principle 3'!P71="","",'Principle 3'!P71),"N/A")</f>
        <v>N/A</v>
      </c>
      <c r="Q337" s="367" t="str">
        <f>IF('Principle 3'!Q71="","",'Principle 3'!Q71)</f>
        <v/>
      </c>
      <c r="R337" s="368" t="str">
        <f>IF('Principle 3'!R71="","",'Principle 3'!R71)</f>
        <v/>
      </c>
      <c r="S337">
        <f>IF(M337="N",MAX($S$8:S336)+1,0)</f>
        <v>0</v>
      </c>
    </row>
    <row r="338" spans="1:19" ht="27.6">
      <c r="A338" s="305" t="s">
        <v>839</v>
      </c>
      <c r="B338" s="305" t="s">
        <v>880</v>
      </c>
      <c r="C338" s="322" t="s">
        <v>266</v>
      </c>
      <c r="D338" s="309" t="s">
        <v>225</v>
      </c>
      <c r="E338" s="309" t="s">
        <v>496</v>
      </c>
      <c r="F338" s="339"/>
      <c r="G338" s="329"/>
      <c r="H338" s="309" t="s">
        <v>496</v>
      </c>
      <c r="I338" s="312" t="s">
        <v>225</v>
      </c>
      <c r="J338" s="311" t="s">
        <v>904</v>
      </c>
      <c r="K338" s="315" t="s">
        <v>905</v>
      </c>
      <c r="L338" s="34" t="s">
        <v>505</v>
      </c>
      <c r="M338" s="369" t="str">
        <f>IF('Principle 3'!M72="","",'Principle 3'!M72)</f>
        <v/>
      </c>
      <c r="N338" s="369" t="str">
        <f>IF(ISNUMBER(FIND(N$6,'Assessment Information'!$C$59)),IF('Principle 3'!N72="","",'Principle 3'!N72),"N/A")</f>
        <v>N/A</v>
      </c>
      <c r="O338" s="369" t="str">
        <f>IF(ISNUMBER(FIND(O$6,'Assessment Information'!$C$59)),IF('Principle 3'!O72="","",'Principle 3'!O72),"N/A")</f>
        <v>N/A</v>
      </c>
      <c r="P338" s="369" t="str">
        <f>IF(ISNUMBER(FIND(P$6,'Assessment Information'!$C$59)),IF('Principle 3'!P72="","",'Principle 3'!P72),"N/A")</f>
        <v>N/A</v>
      </c>
      <c r="Q338" s="367" t="str">
        <f>IF('Principle 3'!Q72="","",'Principle 3'!Q72)</f>
        <v/>
      </c>
      <c r="R338" s="368" t="str">
        <f>IF('Principle 3'!R72="","",'Principle 3'!R72)</f>
        <v/>
      </c>
      <c r="S338">
        <f>IF(M338="N",MAX($S$8:S337)+1,0)</f>
        <v>0</v>
      </c>
    </row>
  </sheetData>
  <autoFilter ref="A6:M338" xr:uid="{00000000-0009-0000-0000-000003000000}"/>
  <mergeCells count="64">
    <mergeCell ref="H103:H104"/>
    <mergeCell ref="I103:I104"/>
    <mergeCell ref="I109:I110"/>
    <mergeCell ref="H109:H110"/>
    <mergeCell ref="F209:K209"/>
    <mergeCell ref="F181:K181"/>
    <mergeCell ref="F114:F125"/>
    <mergeCell ref="F126:F140"/>
    <mergeCell ref="F141:F158"/>
    <mergeCell ref="F159:F167"/>
    <mergeCell ref="F168:F180"/>
    <mergeCell ref="F182:F194"/>
    <mergeCell ref="F195:F208"/>
    <mergeCell ref="F210:F254"/>
    <mergeCell ref="F255:K255"/>
    <mergeCell ref="F273:K273"/>
    <mergeCell ref="F314:K314"/>
    <mergeCell ref="I282:I283"/>
    <mergeCell ref="H282:H283"/>
    <mergeCell ref="F256:F272"/>
    <mergeCell ref="F274:F313"/>
    <mergeCell ref="I97:I98"/>
    <mergeCell ref="H97:H98"/>
    <mergeCell ref="F7:K7"/>
    <mergeCell ref="F8:F15"/>
    <mergeCell ref="F17:F37"/>
    <mergeCell ref="F38:F58"/>
    <mergeCell ref="F59:F67"/>
    <mergeCell ref="F68:F77"/>
    <mergeCell ref="F78:F91"/>
    <mergeCell ref="F92:F113"/>
    <mergeCell ref="I20:I30"/>
    <mergeCell ref="H20:H30"/>
    <mergeCell ref="H53:H54"/>
    <mergeCell ref="I53:I54"/>
    <mergeCell ref="H86:H87"/>
    <mergeCell ref="I86:I87"/>
    <mergeCell ref="M8:Q8"/>
    <mergeCell ref="M17:Q17"/>
    <mergeCell ref="M38:Q38"/>
    <mergeCell ref="M59:Q59"/>
    <mergeCell ref="M68:Q68"/>
    <mergeCell ref="M78:Q78"/>
    <mergeCell ref="M92:Q92"/>
    <mergeCell ref="M114:Q114"/>
    <mergeCell ref="M126:Q126"/>
    <mergeCell ref="M141:Q141"/>
    <mergeCell ref="M256:Q256"/>
    <mergeCell ref="M274:Q274"/>
    <mergeCell ref="M315:Q315"/>
    <mergeCell ref="M159:Q159"/>
    <mergeCell ref="M168:Q168"/>
    <mergeCell ref="M182:Q182"/>
    <mergeCell ref="M195:Q195"/>
    <mergeCell ref="M210:Q210"/>
    <mergeCell ref="M262:Q262"/>
    <mergeCell ref="M246:Q246"/>
    <mergeCell ref="M236:Q236"/>
    <mergeCell ref="M223:Q223"/>
    <mergeCell ref="M325:Q325"/>
    <mergeCell ref="M303:Q303"/>
    <mergeCell ref="M295:Q295"/>
    <mergeCell ref="M287:Q287"/>
    <mergeCell ref="M279:Q279"/>
  </mergeCells>
  <conditionalFormatting sqref="E316:E323 E196:E208 E18:E37 E39:E58 E60:E67 E69:E77 E79:E91 E93:E113 E115:E125 E127:E140 E142:E158 E160:E167 E169:E180 E183:E194 E275:E277 E9:E16 E326:E338 E304:E313 E296:E301 E288:E293 E280:E285 E263:E272 E247:E254 E211:E222 E224:E235 E237:E245 E257:E261">
    <cfRule type="duplicateValues" dxfId="1358" priority="21"/>
  </conditionalFormatting>
  <conditionalFormatting sqref="M9:P15 M18:P36 M39:P57 M60:P66 M69:P76 M79:P90 M93:P112 M115:P124 M127:P139 M142:P157 M160:P166 M169:P179 M183:P193 M196:P207 M211:P221 M224:P234 M237:P244 M247:P253 M257:P260 M263:P271 M275:P277 M280:P285 M288:P293 M296:P301 M304:P312 M316:P323 M326:P338">
    <cfRule type="cellIs" dxfId="1357" priority="1505" operator="equal">
      <formula>"NA"</formula>
    </cfRule>
    <cfRule type="cellIs" dxfId="1356" priority="1506" operator="equal">
      <formula>"Not Assessed"</formula>
    </cfRule>
    <cfRule type="expression" dxfId="1355" priority="1507">
      <formula>AND($D9="Low",$M9="Y")</formula>
    </cfRule>
    <cfRule type="expression" dxfId="1354" priority="1508">
      <formula>AND($D9="Low",$M9="")</formula>
    </cfRule>
    <cfRule type="expression" dxfId="1353" priority="1509">
      <formula>AND($D9="Medium",$M9="")</formula>
    </cfRule>
    <cfRule type="expression" dxfId="1352" priority="1510">
      <formula>AND($D9="Low",$M9="N")</formula>
    </cfRule>
    <cfRule type="expression" dxfId="1351" priority="1511">
      <formula>AND($D9="Medium",$M9="Y")</formula>
    </cfRule>
    <cfRule type="expression" dxfId="1350" priority="1512">
      <formula>AND($D9="Medium",$M9="N")</formula>
    </cfRule>
  </conditionalFormatting>
  <conditionalFormatting sqref="R9:R15 R18:R36 R39:R57 R60:R66 R69:R76 R79:R90 R93:R112 R115:R124 R127:R139 R142:R157 R160:R166 R169:R179 R183:R193 R196:R207 R211:R221 R257:R260 R275:R277 R316:R323 R326:R338 R304:R312 R296:R301 R288:R293 R280:R285 R263:R271 R247:R253 R237:R244 R224:R234">
    <cfRule type="expression" dxfId="1349" priority="9">
      <formula>$D9="Low"</formula>
    </cfRule>
    <cfRule type="expression" dxfId="1348" priority="10">
      <formula>$D9="Medium"</formula>
    </cfRule>
  </conditionalFormatting>
  <conditionalFormatting sqref="H1">
    <cfRule type="cellIs" dxfId="1347" priority="7" operator="equal">
      <formula>"Low"</formula>
    </cfRule>
    <cfRule type="cellIs" dxfId="1346" priority="8" operator="equal">
      <formula>"Medium"</formula>
    </cfRule>
  </conditionalFormatting>
  <conditionalFormatting sqref="E278">
    <cfRule type="duplicateValues" dxfId="1345" priority="5"/>
  </conditionalFormatting>
  <conditionalFormatting sqref="E286">
    <cfRule type="duplicateValues" dxfId="1344" priority="4"/>
  </conditionalFormatting>
  <conditionalFormatting sqref="E294">
    <cfRule type="duplicateValues" dxfId="1343" priority="3"/>
  </conditionalFormatting>
  <conditionalFormatting sqref="E302">
    <cfRule type="duplicateValues" dxfId="1342" priority="2"/>
  </conditionalFormatting>
  <conditionalFormatting sqref="E324">
    <cfRule type="duplicateValues" dxfId="1341" priority="1"/>
  </conditionalFormatting>
  <dataValidations count="2">
    <dataValidation type="list" allowBlank="1" showInputMessage="1" showErrorMessage="1" sqref="M296:P301 M316:P323 M9:P15 M18:P36 M39:P57 M69:P76 M60:P66 M79:P90 M93:P112 M115:P124 M127:P139 M142:P157 M160:P166 M169:P179 M247:P253 M257:P260 M304:P312 M280:P285 M288:P293 M275:P277 M263:P271 M237:P244 M211:P221 M224:P234 M196:P207 M183:P193 M326:P338" xr:uid="{00000000-0002-0000-0300-000000000000}">
      <formula1>"Y,N,NA,Not Assessed"</formula1>
    </dataValidation>
    <dataValidation type="list" allowBlank="1" showInputMessage="1" showErrorMessage="1" sqref="Q9:Q15 Q18:Q36 Q39:Q57 Q60:Q66 Q69:Q76 Q79:Q90 Q93:Q112 Q115:Q124 Q127:Q139 Q142:Q157 Q160:Q166 Q169:Q179 Q183:Q193 Q196:Q207 Q263:Q271 Q275:Q277 Q326:Q338 Q296:Q301 Q304:Q312 Q288:Q293 Q280:Q285 Q257:Q260 Q237:Q244 Q247:Q253 Q224:Q234 Q211:Q221 Q316:Q323" xr:uid="{00000000-0002-0000-0300-000001000000}">
      <formula1>"Document Review,Interview,Observation,Desk Research,Audit Report / Pre-assessment,Combination,Other (Please specify)"</formula1>
    </dataValidation>
  </dataValidations>
  <hyperlinks>
    <hyperlink ref="K215" r:id="rId1" display="https://laborrights.org/sites/default/files/publications/WiFi_Guidelines_2025_02-compressed.pdf" xr:uid="{00000000-0004-0000-0300-000000000000}"/>
  </hyperlink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tabColor rgb="FF1A5EAB"/>
  </sheetPr>
  <dimension ref="A1:R338"/>
  <sheetViews>
    <sheetView showGridLines="0" zoomScale="70" zoomScaleNormal="70" workbookViewId="0">
      <pane xSplit="10" ySplit="7" topLeftCell="N8" activePane="bottomRight" state="frozen"/>
      <selection activeCell="F1" sqref="F1"/>
      <selection pane="topRight" activeCell="K1" sqref="K1"/>
      <selection pane="bottomLeft" activeCell="F7" sqref="F7"/>
      <selection pane="bottomRight" activeCell="R10" sqref="R10"/>
    </sheetView>
  </sheetViews>
  <sheetFormatPr defaultRowHeight="13.2"/>
  <cols>
    <col min="1" max="1" width="13.88671875" hidden="1" customWidth="1"/>
    <col min="2" max="2" width="21.5546875" hidden="1" customWidth="1"/>
    <col min="3" max="3" width="24.5546875" hidden="1" customWidth="1"/>
    <col min="4" max="5" width="14.21875" hidden="1" customWidth="1"/>
    <col min="6" max="7" width="1.44140625" customWidth="1"/>
    <col min="8" max="8" width="23" customWidth="1"/>
    <col min="9" max="9" width="26.77734375" customWidth="1"/>
    <col min="10" max="10" width="65.5546875" customWidth="1"/>
    <col min="11" max="11" width="115.5546875" style="34" customWidth="1"/>
    <col min="12" max="12" width="9.109375" hidden="1" customWidth="1"/>
    <col min="13" max="13" width="17.109375" hidden="1" customWidth="1"/>
    <col min="14" max="16" width="15" style="336" customWidth="1"/>
    <col min="17" max="17" width="23.77734375" customWidth="1"/>
    <col min="18" max="18" width="111.109375" customWidth="1"/>
    <col min="19" max="19" width="53.88671875" customWidth="1"/>
  </cols>
  <sheetData>
    <row r="1" spans="1:18" ht="24.6">
      <c r="A1" s="335"/>
      <c r="B1" s="335"/>
      <c r="C1" s="335"/>
      <c r="D1" s="335"/>
      <c r="E1" s="335"/>
      <c r="F1" s="337"/>
      <c r="H1" s="3" t="s">
        <v>497</v>
      </c>
    </row>
    <row r="2" spans="1:18" ht="24.6">
      <c r="A2" s="335"/>
      <c r="B2" s="335"/>
      <c r="C2" s="335"/>
      <c r="D2" s="335"/>
      <c r="E2" s="335"/>
      <c r="F2" s="337"/>
    </row>
    <row r="3" spans="1:18" ht="24.6">
      <c r="A3" s="335"/>
      <c r="B3" s="335"/>
      <c r="C3" s="335"/>
      <c r="D3" s="335"/>
      <c r="E3" s="335"/>
      <c r="F3" s="337"/>
    </row>
    <row r="4" spans="1:18" ht="24.6">
      <c r="A4" s="335"/>
      <c r="B4" s="335"/>
      <c r="C4" s="335"/>
      <c r="D4" s="335"/>
      <c r="E4" s="335"/>
      <c r="F4" s="337"/>
    </row>
    <row r="5" spans="1:18" ht="15" customHeight="1" thickBot="1">
      <c r="A5" s="356"/>
      <c r="B5" s="356"/>
      <c r="C5" s="356"/>
      <c r="D5" s="356"/>
      <c r="E5" s="356"/>
      <c r="F5" s="357"/>
      <c r="G5" s="357"/>
      <c r="H5" s="358"/>
      <c r="I5" s="358"/>
      <c r="J5" s="358"/>
      <c r="K5" s="360"/>
      <c r="L5" s="359"/>
      <c r="M5" s="385" t="s">
        <v>502</v>
      </c>
      <c r="N5" s="480" t="s">
        <v>502</v>
      </c>
      <c r="O5" s="481"/>
      <c r="P5" s="481"/>
      <c r="Q5" s="360"/>
      <c r="R5" s="360"/>
    </row>
    <row r="6" spans="1:18" ht="30">
      <c r="A6" s="356" t="s">
        <v>498</v>
      </c>
      <c r="B6" s="356" t="s">
        <v>499</v>
      </c>
      <c r="C6" s="356" t="s">
        <v>206</v>
      </c>
      <c r="D6" s="356"/>
      <c r="E6" s="356"/>
      <c r="F6" s="357"/>
      <c r="G6" s="357"/>
      <c r="H6" s="358" t="s">
        <v>207</v>
      </c>
      <c r="I6" s="358" t="s">
        <v>208</v>
      </c>
      <c r="J6" s="358" t="s">
        <v>500</v>
      </c>
      <c r="K6" s="360" t="s">
        <v>501</v>
      </c>
      <c r="L6" s="359"/>
      <c r="M6" s="384" t="s">
        <v>1047</v>
      </c>
      <c r="N6" s="386" t="s">
        <v>959</v>
      </c>
      <c r="O6" s="387" t="s">
        <v>131</v>
      </c>
      <c r="P6" s="387" t="s">
        <v>916</v>
      </c>
      <c r="Q6" s="360" t="s">
        <v>503</v>
      </c>
      <c r="R6" s="360" t="s">
        <v>504</v>
      </c>
    </row>
    <row r="7" spans="1:18" ht="30">
      <c r="A7" s="303"/>
      <c r="B7" s="303"/>
      <c r="C7" s="303"/>
      <c r="D7" s="303"/>
      <c r="E7" s="303"/>
      <c r="F7" s="471" t="str">
        <f>B9</f>
        <v>Component 1.1: Fundamental human rights are respected, labor rights are protected, and decent living and working conditions are provided, particularly for vulnerable and at-risk groups.</v>
      </c>
      <c r="G7" s="471"/>
      <c r="H7" s="471"/>
      <c r="I7" s="471"/>
      <c r="J7" s="471"/>
      <c r="K7" s="471"/>
      <c r="L7" s="362" t="s">
        <v>505</v>
      </c>
      <c r="M7" s="361"/>
      <c r="N7" s="361"/>
      <c r="O7" s="361"/>
      <c r="P7" s="361"/>
      <c r="Q7" s="361"/>
      <c r="R7" s="361"/>
    </row>
    <row r="8" spans="1:18" ht="26.4">
      <c r="A8" s="304"/>
      <c r="B8" s="304"/>
      <c r="C8" s="304"/>
      <c r="D8" s="304"/>
      <c r="E8" s="304"/>
      <c r="F8" s="472"/>
      <c r="G8" s="363" t="str">
        <f>C9</f>
        <v>1.1.1: Abuse and harassment</v>
      </c>
      <c r="H8" s="363"/>
      <c r="I8" s="363"/>
      <c r="J8" s="364"/>
      <c r="K8" s="307"/>
      <c r="L8" s="34" t="s">
        <v>505</v>
      </c>
      <c r="M8" s="466" t="s">
        <v>506</v>
      </c>
      <c r="N8" s="466"/>
      <c r="O8" s="466"/>
      <c r="P8" s="466"/>
      <c r="Q8" s="466"/>
      <c r="R8" s="365"/>
    </row>
    <row r="9" spans="1:18" ht="55.2">
      <c r="A9" s="305" t="s">
        <v>497</v>
      </c>
      <c r="B9" s="305" t="s">
        <v>507</v>
      </c>
      <c r="C9" s="305" t="s">
        <v>212</v>
      </c>
      <c r="D9" s="309" t="s">
        <v>214</v>
      </c>
      <c r="E9" s="309" t="s">
        <v>213</v>
      </c>
      <c r="F9" s="472"/>
      <c r="G9" s="328"/>
      <c r="H9" s="309" t="s">
        <v>213</v>
      </c>
      <c r="I9" s="310" t="s">
        <v>214</v>
      </c>
      <c r="J9" s="311" t="s">
        <v>508</v>
      </c>
      <c r="K9" s="311"/>
      <c r="L9" s="34" t="s">
        <v>505</v>
      </c>
      <c r="M9" s="366" t="str">
        <f t="shared" ref="M9:M15" si="0">IF(OR(N9="N",O9="N",P9="N"),"N",
IF(AND(N9="",O9="",P9=""),"",
IF(OR(
AND(N9="Not Assessed",O9&lt;&gt;"Y",P9&lt;&gt;"Y"),
AND(O9="Not Assessed",N9&lt;&gt;"Y",P9&lt;&gt;"Y"),
AND(P9="Not Assessed",O9&lt;&gt;"Y",N9&lt;&gt;"Y")),
"Not Assessed",
IF(OR(N9="Y",O9="Y",P9="Y"),"Y",
IF(OR(N9="NA",O9="NA",P9="NA"),"NA","Y")))))</f>
        <v/>
      </c>
      <c r="N9" s="332"/>
      <c r="O9" s="332"/>
      <c r="P9" s="332"/>
      <c r="Q9" s="334"/>
      <c r="R9" s="333"/>
    </row>
    <row r="10" spans="1:18" ht="82.8">
      <c r="A10" s="305" t="s">
        <v>497</v>
      </c>
      <c r="B10" s="305" t="s">
        <v>507</v>
      </c>
      <c r="C10" s="305" t="s">
        <v>212</v>
      </c>
      <c r="D10" s="309" t="s">
        <v>214</v>
      </c>
      <c r="E10" s="309" t="s">
        <v>216</v>
      </c>
      <c r="F10" s="472"/>
      <c r="G10" s="328"/>
      <c r="H10" s="309" t="s">
        <v>216</v>
      </c>
      <c r="I10" s="310" t="s">
        <v>214</v>
      </c>
      <c r="J10" s="311" t="s">
        <v>509</v>
      </c>
      <c r="K10" s="311" t="s">
        <v>510</v>
      </c>
      <c r="L10" s="34" t="s">
        <v>505</v>
      </c>
      <c r="M10" s="366" t="str">
        <f t="shared" si="0"/>
        <v/>
      </c>
      <c r="N10" s="332"/>
      <c r="O10" s="332"/>
      <c r="P10" s="331"/>
      <c r="Q10" s="334"/>
      <c r="R10" s="333"/>
    </row>
    <row r="11" spans="1:18" ht="96.6">
      <c r="A11" s="305" t="s">
        <v>497</v>
      </c>
      <c r="B11" s="305" t="s">
        <v>507</v>
      </c>
      <c r="C11" s="305" t="s">
        <v>212</v>
      </c>
      <c r="D11" s="309" t="s">
        <v>214</v>
      </c>
      <c r="E11" s="309" t="s">
        <v>218</v>
      </c>
      <c r="F11" s="472"/>
      <c r="G11" s="328"/>
      <c r="H11" s="309" t="s">
        <v>218</v>
      </c>
      <c r="I11" s="310" t="s">
        <v>214</v>
      </c>
      <c r="J11" s="311" t="s">
        <v>511</v>
      </c>
      <c r="K11" s="374" t="s">
        <v>512</v>
      </c>
      <c r="L11" s="34" t="s">
        <v>505</v>
      </c>
      <c r="M11" s="366" t="str">
        <f t="shared" si="0"/>
        <v/>
      </c>
      <c r="N11" s="332"/>
      <c r="O11" s="332"/>
      <c r="P11" s="331"/>
      <c r="Q11" s="334"/>
      <c r="R11" s="333"/>
    </row>
    <row r="12" spans="1:18" ht="69">
      <c r="A12" s="305" t="s">
        <v>497</v>
      </c>
      <c r="B12" s="305" t="s">
        <v>507</v>
      </c>
      <c r="C12" s="305" t="s">
        <v>212</v>
      </c>
      <c r="D12" s="309" t="s">
        <v>214</v>
      </c>
      <c r="E12" s="309" t="s">
        <v>220</v>
      </c>
      <c r="F12" s="472"/>
      <c r="G12" s="328"/>
      <c r="H12" s="309" t="s">
        <v>220</v>
      </c>
      <c r="I12" s="310" t="s">
        <v>214</v>
      </c>
      <c r="J12" s="311" t="s">
        <v>513</v>
      </c>
      <c r="K12" s="311" t="s">
        <v>514</v>
      </c>
      <c r="L12" s="34" t="s">
        <v>505</v>
      </c>
      <c r="M12" s="366" t="str">
        <f t="shared" si="0"/>
        <v/>
      </c>
      <c r="N12" s="332"/>
      <c r="O12" s="332"/>
      <c r="P12" s="331"/>
      <c r="Q12" s="334"/>
      <c r="R12" s="333"/>
    </row>
    <row r="13" spans="1:18" ht="41.4">
      <c r="A13" s="305" t="s">
        <v>497</v>
      </c>
      <c r="B13" s="305" t="s">
        <v>507</v>
      </c>
      <c r="C13" s="305" t="s">
        <v>212</v>
      </c>
      <c r="D13" s="309" t="s">
        <v>214</v>
      </c>
      <c r="E13" s="309" t="s">
        <v>222</v>
      </c>
      <c r="F13" s="472"/>
      <c r="G13" s="328"/>
      <c r="H13" s="309" t="s">
        <v>222</v>
      </c>
      <c r="I13" s="310" t="s">
        <v>214</v>
      </c>
      <c r="J13" s="311" t="s">
        <v>515</v>
      </c>
      <c r="K13" s="311" t="s">
        <v>516</v>
      </c>
      <c r="L13" s="34" t="s">
        <v>505</v>
      </c>
      <c r="M13" s="366" t="str">
        <f t="shared" si="0"/>
        <v/>
      </c>
      <c r="N13" s="332"/>
      <c r="O13" s="332"/>
      <c r="P13" s="331"/>
      <c r="Q13" s="334"/>
      <c r="R13" s="381"/>
    </row>
    <row r="14" spans="1:18" ht="69">
      <c r="A14" s="305" t="s">
        <v>497</v>
      </c>
      <c r="B14" s="305" t="s">
        <v>507</v>
      </c>
      <c r="C14" s="305" t="s">
        <v>212</v>
      </c>
      <c r="D14" s="309" t="s">
        <v>225</v>
      </c>
      <c r="E14" s="309" t="s">
        <v>224</v>
      </c>
      <c r="F14" s="472"/>
      <c r="G14" s="328"/>
      <c r="H14" s="309" t="s">
        <v>224</v>
      </c>
      <c r="I14" s="312" t="s">
        <v>225</v>
      </c>
      <c r="J14" s="311" t="s">
        <v>517</v>
      </c>
      <c r="K14" s="311" t="s">
        <v>518</v>
      </c>
      <c r="L14" s="34" t="s">
        <v>505</v>
      </c>
      <c r="M14" s="366" t="str">
        <f t="shared" si="0"/>
        <v/>
      </c>
      <c r="N14" s="332"/>
      <c r="O14" s="332"/>
      <c r="P14" s="331"/>
      <c r="Q14" s="380"/>
      <c r="R14" s="382"/>
    </row>
    <row r="15" spans="1:18" ht="69">
      <c r="A15" s="305" t="s">
        <v>497</v>
      </c>
      <c r="B15" s="305" t="s">
        <v>507</v>
      </c>
      <c r="C15" s="305" t="s">
        <v>212</v>
      </c>
      <c r="D15" s="309" t="s">
        <v>225</v>
      </c>
      <c r="E15" s="309" t="s">
        <v>227</v>
      </c>
      <c r="F15" s="472"/>
      <c r="G15" s="328"/>
      <c r="H15" s="378" t="s">
        <v>227</v>
      </c>
      <c r="I15" s="312" t="s">
        <v>225</v>
      </c>
      <c r="J15" s="311" t="s">
        <v>519</v>
      </c>
      <c r="K15" s="374" t="s">
        <v>520</v>
      </c>
      <c r="L15" s="34" t="s">
        <v>505</v>
      </c>
      <c r="M15" s="366" t="str">
        <f t="shared" si="0"/>
        <v/>
      </c>
      <c r="N15" s="332"/>
      <c r="O15" s="332"/>
      <c r="P15" s="331"/>
      <c r="Q15" s="380"/>
      <c r="R15" s="382"/>
    </row>
    <row r="16" spans="1:18" ht="13.8">
      <c r="A16" s="323"/>
      <c r="B16" s="324"/>
      <c r="C16" s="324"/>
      <c r="D16" s="309"/>
      <c r="E16" s="325"/>
      <c r="F16" s="338"/>
      <c r="G16" s="327"/>
      <c r="H16" s="325"/>
      <c r="I16" s="324"/>
      <c r="J16" s="326"/>
      <c r="K16" s="374"/>
      <c r="L16" s="34"/>
    </row>
    <row r="17" spans="1:18" ht="26.4">
      <c r="A17" s="304"/>
      <c r="B17" s="304"/>
      <c r="C17" s="304"/>
      <c r="D17" s="309"/>
      <c r="E17" s="304"/>
      <c r="F17" s="473"/>
      <c r="G17" s="363" t="str">
        <f>C18</f>
        <v>1.1.2: Forced labor</v>
      </c>
      <c r="H17" s="363"/>
      <c r="I17" s="363"/>
      <c r="J17" s="364"/>
      <c r="K17" s="307"/>
      <c r="L17" s="34" t="s">
        <v>505</v>
      </c>
      <c r="M17" s="466" t="s">
        <v>506</v>
      </c>
      <c r="N17" s="466"/>
      <c r="O17" s="466"/>
      <c r="P17" s="466"/>
      <c r="Q17" s="466"/>
      <c r="R17" s="365"/>
    </row>
    <row r="18" spans="1:18" ht="55.2">
      <c r="A18" s="305" t="s">
        <v>497</v>
      </c>
      <c r="B18" s="305" t="s">
        <v>507</v>
      </c>
      <c r="C18" s="305" t="s">
        <v>215</v>
      </c>
      <c r="D18" s="309" t="s">
        <v>214</v>
      </c>
      <c r="E18" s="309" t="s">
        <v>229</v>
      </c>
      <c r="F18" s="472"/>
      <c r="G18" s="328"/>
      <c r="H18" s="309" t="s">
        <v>229</v>
      </c>
      <c r="I18" s="310" t="s">
        <v>214</v>
      </c>
      <c r="J18" s="311" t="s">
        <v>521</v>
      </c>
      <c r="K18" s="311"/>
      <c r="L18" s="34" t="s">
        <v>505</v>
      </c>
      <c r="M18" s="366" t="str">
        <f t="shared" ref="M18:M36" si="1">IF(OR(N18="N",O18="N",P18="N"),"N",
IF(AND(N18="",O18="",P18=""),"",
IF(OR(
AND(N18="Not Assessed",O18&lt;&gt;"Y",P18&lt;&gt;"Y"),
AND(O18="Not Assessed",N18&lt;&gt;"Y",P18&lt;&gt;"Y"),
AND(P18="Not Assessed",O18&lt;&gt;"Y",N18&lt;&gt;"Y")),
"Not Assessed",
IF(OR(N18="Y",O18="Y",P18="Y"),"Y",
IF(OR(N18="NA",O18="NA",P18="NA"),"NA","Y")))))</f>
        <v/>
      </c>
      <c r="N18" s="332"/>
      <c r="O18" s="332"/>
      <c r="P18" s="331"/>
      <c r="Q18" s="334"/>
      <c r="R18" s="333"/>
    </row>
    <row r="19" spans="1:18" ht="220.8">
      <c r="A19" s="305" t="s">
        <v>497</v>
      </c>
      <c r="B19" s="305" t="s">
        <v>507</v>
      </c>
      <c r="C19" s="305" t="s">
        <v>215</v>
      </c>
      <c r="D19" s="309" t="s">
        <v>214</v>
      </c>
      <c r="E19" s="309" t="s">
        <v>231</v>
      </c>
      <c r="F19" s="472"/>
      <c r="G19" s="328"/>
      <c r="H19" s="309" t="s">
        <v>231</v>
      </c>
      <c r="I19" s="310" t="s">
        <v>214</v>
      </c>
      <c r="J19" s="311" t="s">
        <v>522</v>
      </c>
      <c r="K19" s="311" t="s">
        <v>523</v>
      </c>
      <c r="L19" s="34" t="s">
        <v>505</v>
      </c>
      <c r="M19" s="366" t="str">
        <f t="shared" si="1"/>
        <v/>
      </c>
      <c r="N19" s="332"/>
      <c r="O19" s="332"/>
      <c r="P19" s="331"/>
      <c r="Q19" s="334"/>
      <c r="R19" s="333"/>
    </row>
    <row r="20" spans="1:18" ht="82.8">
      <c r="A20" s="305" t="s">
        <v>497</v>
      </c>
      <c r="B20" s="305" t="s">
        <v>507</v>
      </c>
      <c r="C20" s="305" t="s">
        <v>215</v>
      </c>
      <c r="D20" s="309" t="s">
        <v>214</v>
      </c>
      <c r="E20" s="309" t="s">
        <v>233</v>
      </c>
      <c r="F20" s="472"/>
      <c r="G20" s="328"/>
      <c r="H20" s="469" t="s">
        <v>233</v>
      </c>
      <c r="I20" s="467" t="s">
        <v>214</v>
      </c>
      <c r="J20" s="311" t="s">
        <v>524</v>
      </c>
      <c r="K20" s="375" t="s">
        <v>525</v>
      </c>
      <c r="L20" s="34" t="s">
        <v>505</v>
      </c>
      <c r="M20" s="366" t="str">
        <f t="shared" si="1"/>
        <v/>
      </c>
      <c r="N20" s="332"/>
      <c r="O20" s="332"/>
      <c r="P20" s="331"/>
      <c r="Q20" s="334"/>
      <c r="R20" s="333"/>
    </row>
    <row r="21" spans="1:18" ht="96.6">
      <c r="A21" s="305" t="s">
        <v>497</v>
      </c>
      <c r="B21" s="305" t="s">
        <v>507</v>
      </c>
      <c r="C21" s="305" t="s">
        <v>215</v>
      </c>
      <c r="D21" s="309" t="str">
        <f>D20</f>
        <v>Medium</v>
      </c>
      <c r="E21" s="309" t="s">
        <v>233</v>
      </c>
      <c r="F21" s="472"/>
      <c r="G21" s="328"/>
      <c r="H21" s="476"/>
      <c r="I21" s="475"/>
      <c r="J21" s="311" t="s">
        <v>526</v>
      </c>
      <c r="K21" s="311" t="s">
        <v>527</v>
      </c>
      <c r="L21" s="34" t="s">
        <v>505</v>
      </c>
      <c r="M21" s="366" t="str">
        <f t="shared" si="1"/>
        <v/>
      </c>
      <c r="N21" s="332"/>
      <c r="O21" s="332"/>
      <c r="P21" s="331"/>
      <c r="Q21" s="334"/>
      <c r="R21" s="333"/>
    </row>
    <row r="22" spans="1:18" ht="96.6">
      <c r="A22" s="305" t="s">
        <v>497</v>
      </c>
      <c r="B22" s="305" t="s">
        <v>507</v>
      </c>
      <c r="C22" s="305" t="s">
        <v>215</v>
      </c>
      <c r="D22" s="309" t="str">
        <f t="shared" ref="D22:D30" si="2">D21</f>
        <v>Medium</v>
      </c>
      <c r="E22" s="309" t="s">
        <v>233</v>
      </c>
      <c r="F22" s="472"/>
      <c r="G22" s="328"/>
      <c r="H22" s="476"/>
      <c r="I22" s="475"/>
      <c r="J22" s="311" t="s">
        <v>528</v>
      </c>
      <c r="K22" s="375" t="s">
        <v>529</v>
      </c>
      <c r="L22" s="34" t="s">
        <v>505</v>
      </c>
      <c r="M22" s="366" t="str">
        <f t="shared" si="1"/>
        <v/>
      </c>
      <c r="N22" s="332"/>
      <c r="O22" s="332"/>
      <c r="P22" s="331"/>
      <c r="Q22" s="334"/>
      <c r="R22" s="333"/>
    </row>
    <row r="23" spans="1:18" ht="110.4">
      <c r="A23" s="305" t="s">
        <v>497</v>
      </c>
      <c r="B23" s="305" t="s">
        <v>507</v>
      </c>
      <c r="C23" s="305" t="s">
        <v>215</v>
      </c>
      <c r="D23" s="309" t="str">
        <f t="shared" si="2"/>
        <v>Medium</v>
      </c>
      <c r="E23" s="309" t="s">
        <v>233</v>
      </c>
      <c r="F23" s="472"/>
      <c r="G23" s="328"/>
      <c r="H23" s="476"/>
      <c r="I23" s="475"/>
      <c r="J23" s="311" t="s">
        <v>530</v>
      </c>
      <c r="K23" s="311" t="s">
        <v>531</v>
      </c>
      <c r="L23" s="34" t="s">
        <v>505</v>
      </c>
      <c r="M23" s="366" t="str">
        <f t="shared" si="1"/>
        <v/>
      </c>
      <c r="N23" s="332"/>
      <c r="O23" s="332"/>
      <c r="P23" s="331"/>
      <c r="Q23" s="334"/>
      <c r="R23" s="333"/>
    </row>
    <row r="24" spans="1:18" ht="165.6">
      <c r="A24" s="305" t="s">
        <v>497</v>
      </c>
      <c r="B24" s="305" t="s">
        <v>507</v>
      </c>
      <c r="C24" s="305" t="s">
        <v>215</v>
      </c>
      <c r="D24" s="309" t="str">
        <f t="shared" si="2"/>
        <v>Medium</v>
      </c>
      <c r="E24" s="309" t="s">
        <v>233</v>
      </c>
      <c r="F24" s="472"/>
      <c r="G24" s="328"/>
      <c r="H24" s="476"/>
      <c r="I24" s="475"/>
      <c r="J24" s="311" t="s">
        <v>532</v>
      </c>
      <c r="K24" s="375" t="s">
        <v>533</v>
      </c>
      <c r="L24" s="34" t="s">
        <v>505</v>
      </c>
      <c r="M24" s="366" t="str">
        <f t="shared" si="1"/>
        <v/>
      </c>
      <c r="N24" s="332"/>
      <c r="O24" s="332"/>
      <c r="P24" s="331"/>
      <c r="Q24" s="334"/>
      <c r="R24" s="333"/>
    </row>
    <row r="25" spans="1:18" ht="124.2">
      <c r="A25" s="305" t="s">
        <v>497</v>
      </c>
      <c r="B25" s="305" t="s">
        <v>507</v>
      </c>
      <c r="C25" s="305" t="s">
        <v>215</v>
      </c>
      <c r="D25" s="309" t="str">
        <f t="shared" si="2"/>
        <v>Medium</v>
      </c>
      <c r="E25" s="309" t="s">
        <v>233</v>
      </c>
      <c r="F25" s="472"/>
      <c r="G25" s="328"/>
      <c r="H25" s="476"/>
      <c r="I25" s="475"/>
      <c r="J25" s="311" t="s">
        <v>534</v>
      </c>
      <c r="K25" s="375" t="s">
        <v>535</v>
      </c>
      <c r="L25" s="34" t="s">
        <v>505</v>
      </c>
      <c r="M25" s="366" t="str">
        <f t="shared" si="1"/>
        <v/>
      </c>
      <c r="N25" s="332"/>
      <c r="O25" s="332"/>
      <c r="P25" s="331"/>
      <c r="Q25" s="334"/>
      <c r="R25" s="333"/>
    </row>
    <row r="26" spans="1:18" ht="151.80000000000001">
      <c r="A26" s="305" t="s">
        <v>497</v>
      </c>
      <c r="B26" s="305" t="s">
        <v>507</v>
      </c>
      <c r="C26" s="305" t="s">
        <v>215</v>
      </c>
      <c r="D26" s="309" t="str">
        <f t="shared" si="2"/>
        <v>Medium</v>
      </c>
      <c r="E26" s="309" t="s">
        <v>233</v>
      </c>
      <c r="F26" s="472"/>
      <c r="G26" s="328"/>
      <c r="H26" s="476"/>
      <c r="I26" s="475"/>
      <c r="J26" s="311" t="s">
        <v>536</v>
      </c>
      <c r="K26" s="375" t="s">
        <v>537</v>
      </c>
      <c r="L26" s="34" t="s">
        <v>505</v>
      </c>
      <c r="M26" s="366" t="str">
        <f t="shared" si="1"/>
        <v/>
      </c>
      <c r="N26" s="332"/>
      <c r="O26" s="332"/>
      <c r="P26" s="331"/>
      <c r="Q26" s="334"/>
      <c r="R26" s="333"/>
    </row>
    <row r="27" spans="1:18" ht="69">
      <c r="A27" s="305" t="s">
        <v>497</v>
      </c>
      <c r="B27" s="305" t="s">
        <v>507</v>
      </c>
      <c r="C27" s="305" t="s">
        <v>215</v>
      </c>
      <c r="D27" s="309" t="str">
        <f t="shared" si="2"/>
        <v>Medium</v>
      </c>
      <c r="E27" s="309" t="s">
        <v>233</v>
      </c>
      <c r="F27" s="472"/>
      <c r="G27" s="328"/>
      <c r="H27" s="476"/>
      <c r="I27" s="475"/>
      <c r="J27" s="311" t="s">
        <v>538</v>
      </c>
      <c r="K27" s="375" t="s">
        <v>539</v>
      </c>
      <c r="L27" s="34" t="s">
        <v>505</v>
      </c>
      <c r="M27" s="366" t="str">
        <f t="shared" si="1"/>
        <v/>
      </c>
      <c r="N27" s="332"/>
      <c r="O27" s="332"/>
      <c r="P27" s="331"/>
      <c r="Q27" s="334"/>
      <c r="R27" s="333"/>
    </row>
    <row r="28" spans="1:18" ht="82.8">
      <c r="A28" s="305" t="s">
        <v>497</v>
      </c>
      <c r="B28" s="305" t="s">
        <v>507</v>
      </c>
      <c r="C28" s="305" t="s">
        <v>215</v>
      </c>
      <c r="D28" s="309" t="str">
        <f t="shared" si="2"/>
        <v>Medium</v>
      </c>
      <c r="E28" s="309" t="s">
        <v>233</v>
      </c>
      <c r="F28" s="472"/>
      <c r="G28" s="328"/>
      <c r="H28" s="476"/>
      <c r="I28" s="475"/>
      <c r="J28" s="311" t="s">
        <v>540</v>
      </c>
      <c r="K28" s="375" t="s">
        <v>541</v>
      </c>
      <c r="L28" s="34" t="s">
        <v>505</v>
      </c>
      <c r="M28" s="366" t="str">
        <f t="shared" si="1"/>
        <v/>
      </c>
      <c r="N28" s="332"/>
      <c r="O28" s="332"/>
      <c r="P28" s="331"/>
      <c r="Q28" s="334"/>
      <c r="R28" s="333"/>
    </row>
    <row r="29" spans="1:18" ht="82.8">
      <c r="A29" s="305" t="s">
        <v>497</v>
      </c>
      <c r="B29" s="305" t="s">
        <v>507</v>
      </c>
      <c r="C29" s="305" t="s">
        <v>215</v>
      </c>
      <c r="D29" s="309" t="str">
        <f t="shared" si="2"/>
        <v>Medium</v>
      </c>
      <c r="E29" s="309" t="s">
        <v>233</v>
      </c>
      <c r="F29" s="472"/>
      <c r="G29" s="328"/>
      <c r="H29" s="476"/>
      <c r="I29" s="475"/>
      <c r="J29" s="311" t="s">
        <v>542</v>
      </c>
      <c r="K29" s="375" t="s">
        <v>543</v>
      </c>
      <c r="L29" s="34" t="s">
        <v>505</v>
      </c>
      <c r="M29" s="366" t="str">
        <f t="shared" si="1"/>
        <v/>
      </c>
      <c r="N29" s="332"/>
      <c r="O29" s="332"/>
      <c r="P29" s="331"/>
      <c r="Q29" s="334"/>
      <c r="R29" s="333"/>
    </row>
    <row r="30" spans="1:18" ht="110.4">
      <c r="A30" s="305" t="s">
        <v>497</v>
      </c>
      <c r="B30" s="305" t="s">
        <v>507</v>
      </c>
      <c r="C30" s="305" t="s">
        <v>215</v>
      </c>
      <c r="D30" s="309" t="str">
        <f t="shared" si="2"/>
        <v>Medium</v>
      </c>
      <c r="E30" s="309" t="s">
        <v>233</v>
      </c>
      <c r="F30" s="472"/>
      <c r="G30" s="328"/>
      <c r="H30" s="470"/>
      <c r="I30" s="468"/>
      <c r="J30" s="311" t="s">
        <v>544</v>
      </c>
      <c r="K30" s="376" t="s">
        <v>545</v>
      </c>
      <c r="L30" s="34" t="s">
        <v>505</v>
      </c>
      <c r="M30" s="366" t="str">
        <f t="shared" si="1"/>
        <v/>
      </c>
      <c r="N30" s="332"/>
      <c r="O30" s="332"/>
      <c r="P30" s="331"/>
      <c r="Q30" s="334"/>
      <c r="R30" s="333"/>
    </row>
    <row r="31" spans="1:18" ht="41.4">
      <c r="A31" s="305" t="s">
        <v>497</v>
      </c>
      <c r="B31" s="305" t="s">
        <v>507</v>
      </c>
      <c r="C31" s="305" t="s">
        <v>215</v>
      </c>
      <c r="D31" s="309" t="s">
        <v>214</v>
      </c>
      <c r="E31" s="309" t="s">
        <v>235</v>
      </c>
      <c r="F31" s="472"/>
      <c r="G31" s="328"/>
      <c r="H31" s="309" t="s">
        <v>235</v>
      </c>
      <c r="I31" s="310" t="s">
        <v>214</v>
      </c>
      <c r="J31" s="311" t="s">
        <v>546</v>
      </c>
      <c r="K31" s="374" t="s">
        <v>547</v>
      </c>
      <c r="L31" s="34" t="s">
        <v>505</v>
      </c>
      <c r="M31" s="366" t="str">
        <f t="shared" si="1"/>
        <v/>
      </c>
      <c r="N31" s="332"/>
      <c r="O31" s="332"/>
      <c r="P31" s="331"/>
      <c r="Q31" s="334"/>
      <c r="R31" s="333"/>
    </row>
    <row r="32" spans="1:18" ht="26.4">
      <c r="A32" s="305" t="s">
        <v>497</v>
      </c>
      <c r="B32" s="305" t="s">
        <v>507</v>
      </c>
      <c r="C32" s="305" t="s">
        <v>215</v>
      </c>
      <c r="D32" s="309" t="s">
        <v>214</v>
      </c>
      <c r="E32" s="309" t="s">
        <v>237</v>
      </c>
      <c r="F32" s="472"/>
      <c r="G32" s="328"/>
      <c r="H32" s="309" t="s">
        <v>237</v>
      </c>
      <c r="I32" s="310" t="s">
        <v>214</v>
      </c>
      <c r="J32" s="311" t="s">
        <v>548</v>
      </c>
      <c r="K32" s="375"/>
      <c r="L32" s="34" t="s">
        <v>505</v>
      </c>
      <c r="M32" s="366" t="str">
        <f t="shared" si="1"/>
        <v/>
      </c>
      <c r="N32" s="332"/>
      <c r="O32" s="332"/>
      <c r="P32" s="331"/>
      <c r="Q32" s="334"/>
      <c r="R32" s="333"/>
    </row>
    <row r="33" spans="1:18" ht="26.4">
      <c r="A33" s="305" t="s">
        <v>497</v>
      </c>
      <c r="B33" s="305" t="s">
        <v>507</v>
      </c>
      <c r="C33" s="305" t="s">
        <v>215</v>
      </c>
      <c r="D33" s="309" t="s">
        <v>214</v>
      </c>
      <c r="E33" s="309" t="s">
        <v>239</v>
      </c>
      <c r="F33" s="472"/>
      <c r="G33" s="328"/>
      <c r="H33" s="309" t="s">
        <v>239</v>
      </c>
      <c r="I33" s="310" t="s">
        <v>214</v>
      </c>
      <c r="J33" s="311" t="s">
        <v>549</v>
      </c>
      <c r="K33" s="375"/>
      <c r="L33" s="34" t="s">
        <v>505</v>
      </c>
      <c r="M33" s="366" t="str">
        <f t="shared" si="1"/>
        <v/>
      </c>
      <c r="N33" s="332"/>
      <c r="O33" s="332"/>
      <c r="P33" s="331"/>
      <c r="Q33" s="334"/>
      <c r="R33" s="333"/>
    </row>
    <row r="34" spans="1:18" ht="55.2">
      <c r="A34" s="305" t="s">
        <v>497</v>
      </c>
      <c r="B34" s="305" t="s">
        <v>507</v>
      </c>
      <c r="C34" s="305" t="s">
        <v>215</v>
      </c>
      <c r="D34" s="309" t="s">
        <v>225</v>
      </c>
      <c r="E34" s="309" t="s">
        <v>241</v>
      </c>
      <c r="F34" s="472"/>
      <c r="G34" s="328"/>
      <c r="H34" s="309" t="s">
        <v>241</v>
      </c>
      <c r="I34" s="312" t="s">
        <v>225</v>
      </c>
      <c r="J34" s="311" t="s">
        <v>550</v>
      </c>
      <c r="K34" s="311" t="s">
        <v>551</v>
      </c>
      <c r="L34" s="34" t="s">
        <v>505</v>
      </c>
      <c r="M34" s="366" t="str">
        <f t="shared" si="1"/>
        <v/>
      </c>
      <c r="N34" s="332"/>
      <c r="O34" s="332"/>
      <c r="P34" s="331"/>
      <c r="Q34" s="334"/>
      <c r="R34" s="333"/>
    </row>
    <row r="35" spans="1:18" ht="289.8">
      <c r="A35" s="305" t="s">
        <v>497</v>
      </c>
      <c r="B35" s="305" t="s">
        <v>507</v>
      </c>
      <c r="C35" s="305" t="s">
        <v>215</v>
      </c>
      <c r="D35" s="309" t="s">
        <v>225</v>
      </c>
      <c r="E35" s="309" t="s">
        <v>243</v>
      </c>
      <c r="F35" s="472"/>
      <c r="G35" s="328"/>
      <c r="H35" s="309" t="s">
        <v>243</v>
      </c>
      <c r="I35" s="312" t="s">
        <v>225</v>
      </c>
      <c r="J35" s="311" t="s">
        <v>552</v>
      </c>
      <c r="K35" s="311" t="s">
        <v>553</v>
      </c>
      <c r="L35" s="34" t="s">
        <v>505</v>
      </c>
      <c r="M35" s="366" t="str">
        <f t="shared" si="1"/>
        <v/>
      </c>
      <c r="N35" s="332"/>
      <c r="O35" s="332"/>
      <c r="P35" s="331"/>
      <c r="Q35" s="334"/>
      <c r="R35" s="333"/>
    </row>
    <row r="36" spans="1:18" ht="55.2">
      <c r="A36" s="305" t="s">
        <v>497</v>
      </c>
      <c r="B36" s="305" t="s">
        <v>507</v>
      </c>
      <c r="C36" s="305" t="s">
        <v>215</v>
      </c>
      <c r="D36" s="309" t="s">
        <v>225</v>
      </c>
      <c r="E36" s="309" t="s">
        <v>245</v>
      </c>
      <c r="F36" s="472"/>
      <c r="G36" s="328"/>
      <c r="H36" s="309" t="s">
        <v>245</v>
      </c>
      <c r="I36" s="312" t="s">
        <v>225</v>
      </c>
      <c r="J36" s="311" t="s">
        <v>554</v>
      </c>
      <c r="K36" s="311" t="s">
        <v>555</v>
      </c>
      <c r="L36" s="34" t="s">
        <v>505</v>
      </c>
      <c r="M36" s="366" t="str">
        <f t="shared" si="1"/>
        <v/>
      </c>
      <c r="N36" s="332"/>
      <c r="O36" s="332"/>
      <c r="P36" s="331"/>
      <c r="Q36" s="334"/>
      <c r="R36" s="333"/>
    </row>
    <row r="37" spans="1:18" ht="13.8">
      <c r="A37" s="323"/>
      <c r="B37" s="324"/>
      <c r="C37" s="324"/>
      <c r="D37" s="309"/>
      <c r="E37" s="325"/>
      <c r="F37" s="474"/>
      <c r="G37" s="327"/>
      <c r="H37" s="325"/>
      <c r="I37" s="324"/>
      <c r="J37" s="326"/>
      <c r="K37" s="374"/>
      <c r="L37" s="34"/>
    </row>
    <row r="38" spans="1:18" ht="26.4">
      <c r="A38" s="304"/>
      <c r="B38" s="304"/>
      <c r="C38" s="304"/>
      <c r="D38" s="309"/>
      <c r="E38" s="304"/>
      <c r="F38" s="473"/>
      <c r="G38" s="363" t="str">
        <f>C39</f>
        <v>1.1.3: Human trafficking and fair recruitment in the workplace</v>
      </c>
      <c r="H38" s="363"/>
      <c r="I38" s="363"/>
      <c r="J38" s="364"/>
      <c r="K38" s="307"/>
      <c r="L38" s="34" t="s">
        <v>505</v>
      </c>
      <c r="M38" s="466" t="s">
        <v>506</v>
      </c>
      <c r="N38" s="466"/>
      <c r="O38" s="466"/>
      <c r="P38" s="466"/>
      <c r="Q38" s="466"/>
      <c r="R38" s="365"/>
    </row>
    <row r="39" spans="1:18" ht="55.2">
      <c r="A39" s="305" t="s">
        <v>497</v>
      </c>
      <c r="B39" s="305" t="s">
        <v>507</v>
      </c>
      <c r="C39" s="305" t="s">
        <v>217</v>
      </c>
      <c r="D39" s="309" t="s">
        <v>214</v>
      </c>
      <c r="E39" s="309" t="s">
        <v>247</v>
      </c>
      <c r="F39" s="472"/>
      <c r="G39" s="328"/>
      <c r="H39" s="309" t="s">
        <v>247</v>
      </c>
      <c r="I39" s="310" t="s">
        <v>214</v>
      </c>
      <c r="J39" s="311" t="s">
        <v>521</v>
      </c>
      <c r="K39" s="377"/>
      <c r="L39" s="34" t="s">
        <v>505</v>
      </c>
      <c r="M39" s="366" t="str">
        <f t="shared" ref="M39:M57" si="3">IF(OR(N39="N",O39="N",P39="N"),"N",
IF(AND(N39="",O39="",P39=""),"",
IF(OR(
AND(N39="Not Assessed",O39&lt;&gt;"Y",P39&lt;&gt;"Y"),
AND(O39="Not Assessed",N39&lt;&gt;"Y",P39&lt;&gt;"Y"),
AND(P39="Not Assessed",O39&lt;&gt;"Y",N39&lt;&gt;"Y")),
"Not Assessed",
IF(OR(N39="Y",O39="Y",P39="Y"),"Y",
IF(OR(N39="NA",O39="NA",P39="NA"),"NA","Y")))))</f>
        <v/>
      </c>
      <c r="N39" s="332"/>
      <c r="O39" s="332"/>
      <c r="P39" s="331"/>
      <c r="Q39" s="334"/>
      <c r="R39" s="333"/>
    </row>
    <row r="40" spans="1:18" ht="69">
      <c r="A40" s="305" t="s">
        <v>497</v>
      </c>
      <c r="B40" s="305" t="s">
        <v>507</v>
      </c>
      <c r="C40" s="305" t="s">
        <v>217</v>
      </c>
      <c r="D40" s="309" t="s">
        <v>214</v>
      </c>
      <c r="E40" s="309" t="s">
        <v>249</v>
      </c>
      <c r="F40" s="472"/>
      <c r="G40" s="328"/>
      <c r="H40" s="309" t="s">
        <v>249</v>
      </c>
      <c r="I40" s="310" t="s">
        <v>214</v>
      </c>
      <c r="J40" s="311" t="s">
        <v>556</v>
      </c>
      <c r="K40" s="377" t="s">
        <v>557</v>
      </c>
      <c r="L40" s="34" t="s">
        <v>505</v>
      </c>
      <c r="M40" s="366" t="str">
        <f t="shared" si="3"/>
        <v/>
      </c>
      <c r="N40" s="332"/>
      <c r="O40" s="332"/>
      <c r="P40" s="331"/>
      <c r="Q40" s="334"/>
      <c r="R40" s="333"/>
    </row>
    <row r="41" spans="1:18" ht="82.8">
      <c r="A41" s="305" t="s">
        <v>497</v>
      </c>
      <c r="B41" s="305" t="s">
        <v>507</v>
      </c>
      <c r="C41" s="305" t="s">
        <v>217</v>
      </c>
      <c r="D41" s="309" t="s">
        <v>214</v>
      </c>
      <c r="E41" s="309" t="s">
        <v>251</v>
      </c>
      <c r="F41" s="472"/>
      <c r="G41" s="328"/>
      <c r="H41" s="309" t="s">
        <v>251</v>
      </c>
      <c r="I41" s="310" t="s">
        <v>214</v>
      </c>
      <c r="J41" s="311" t="s">
        <v>558</v>
      </c>
      <c r="K41" s="375" t="s">
        <v>559</v>
      </c>
      <c r="L41" s="34" t="s">
        <v>505</v>
      </c>
      <c r="M41" s="366" t="str">
        <f t="shared" si="3"/>
        <v/>
      </c>
      <c r="N41" s="332"/>
      <c r="O41" s="332"/>
      <c r="P41" s="331"/>
      <c r="Q41" s="334"/>
      <c r="R41" s="333"/>
    </row>
    <row r="42" spans="1:18" ht="27.6">
      <c r="A42" s="305" t="s">
        <v>497</v>
      </c>
      <c r="B42" s="305" t="s">
        <v>507</v>
      </c>
      <c r="C42" s="305" t="s">
        <v>217</v>
      </c>
      <c r="D42" s="309" t="s">
        <v>214</v>
      </c>
      <c r="E42" s="309" t="s">
        <v>253</v>
      </c>
      <c r="F42" s="472"/>
      <c r="G42" s="328"/>
      <c r="H42" s="309" t="s">
        <v>253</v>
      </c>
      <c r="I42" s="310" t="s">
        <v>214</v>
      </c>
      <c r="J42" s="311" t="s">
        <v>560</v>
      </c>
      <c r="K42" s="311" t="s">
        <v>561</v>
      </c>
      <c r="L42" s="34" t="s">
        <v>505</v>
      </c>
      <c r="M42" s="366" t="str">
        <f t="shared" si="3"/>
        <v/>
      </c>
      <c r="N42" s="332"/>
      <c r="O42" s="332"/>
      <c r="P42" s="331"/>
      <c r="Q42" s="334"/>
      <c r="R42" s="333"/>
    </row>
    <row r="43" spans="1:18" ht="41.4">
      <c r="A43" s="305" t="s">
        <v>497</v>
      </c>
      <c r="B43" s="305" t="s">
        <v>507</v>
      </c>
      <c r="C43" s="305" t="s">
        <v>217</v>
      </c>
      <c r="D43" s="309" t="s">
        <v>214</v>
      </c>
      <c r="E43" s="309" t="s">
        <v>255</v>
      </c>
      <c r="F43" s="472"/>
      <c r="G43" s="328"/>
      <c r="H43" s="309" t="s">
        <v>255</v>
      </c>
      <c r="I43" s="310" t="s">
        <v>214</v>
      </c>
      <c r="J43" s="311" t="s">
        <v>562</v>
      </c>
      <c r="K43" s="311" t="s">
        <v>563</v>
      </c>
      <c r="L43" s="34" t="s">
        <v>505</v>
      </c>
      <c r="M43" s="366" t="str">
        <f t="shared" si="3"/>
        <v/>
      </c>
      <c r="N43" s="332"/>
      <c r="O43" s="332"/>
      <c r="P43" s="331"/>
      <c r="Q43" s="334"/>
      <c r="R43" s="333"/>
    </row>
    <row r="44" spans="1:18" ht="26.4">
      <c r="A44" s="305" t="s">
        <v>497</v>
      </c>
      <c r="B44" s="305" t="s">
        <v>507</v>
      </c>
      <c r="C44" s="305" t="s">
        <v>217</v>
      </c>
      <c r="D44" s="309" t="s">
        <v>214</v>
      </c>
      <c r="E44" s="309" t="s">
        <v>257</v>
      </c>
      <c r="F44" s="472"/>
      <c r="G44" s="328"/>
      <c r="H44" s="309" t="s">
        <v>257</v>
      </c>
      <c r="I44" s="310" t="s">
        <v>214</v>
      </c>
      <c r="J44" s="311" t="s">
        <v>564</v>
      </c>
      <c r="K44" s="311"/>
      <c r="L44" s="34" t="s">
        <v>505</v>
      </c>
      <c r="M44" s="366" t="str">
        <f t="shared" si="3"/>
        <v/>
      </c>
      <c r="N44" s="332"/>
      <c r="O44" s="332"/>
      <c r="P44" s="331"/>
      <c r="Q44" s="334"/>
      <c r="R44" s="333"/>
    </row>
    <row r="45" spans="1:18" ht="110.4">
      <c r="A45" s="305" t="s">
        <v>497</v>
      </c>
      <c r="B45" s="305" t="s">
        <v>507</v>
      </c>
      <c r="C45" s="305" t="s">
        <v>217</v>
      </c>
      <c r="D45" s="309" t="s">
        <v>214</v>
      </c>
      <c r="E45" s="309" t="s">
        <v>259</v>
      </c>
      <c r="F45" s="472"/>
      <c r="G45" s="328"/>
      <c r="H45" s="309" t="s">
        <v>259</v>
      </c>
      <c r="I45" s="310" t="s">
        <v>214</v>
      </c>
      <c r="J45" s="311" t="s">
        <v>565</v>
      </c>
      <c r="K45" s="377" t="s">
        <v>566</v>
      </c>
      <c r="L45" s="34" t="s">
        <v>505</v>
      </c>
      <c r="M45" s="366" t="str">
        <f t="shared" si="3"/>
        <v/>
      </c>
      <c r="N45" s="332"/>
      <c r="O45" s="332"/>
      <c r="P45" s="331"/>
      <c r="Q45" s="334"/>
      <c r="R45" s="333"/>
    </row>
    <row r="46" spans="1:18" ht="41.4">
      <c r="A46" s="305" t="s">
        <v>497</v>
      </c>
      <c r="B46" s="305" t="s">
        <v>507</v>
      </c>
      <c r="C46" s="305" t="s">
        <v>217</v>
      </c>
      <c r="D46" s="309" t="s">
        <v>214</v>
      </c>
      <c r="E46" s="309" t="s">
        <v>261</v>
      </c>
      <c r="F46" s="472"/>
      <c r="G46" s="328"/>
      <c r="H46" s="309" t="s">
        <v>261</v>
      </c>
      <c r="I46" s="310" t="s">
        <v>214</v>
      </c>
      <c r="J46" s="311" t="s">
        <v>567</v>
      </c>
      <c r="K46" s="311"/>
      <c r="L46" s="34" t="s">
        <v>505</v>
      </c>
      <c r="M46" s="366" t="str">
        <f t="shared" si="3"/>
        <v/>
      </c>
      <c r="N46" s="332"/>
      <c r="O46" s="332"/>
      <c r="P46" s="331"/>
      <c r="Q46" s="334"/>
      <c r="R46" s="333"/>
    </row>
    <row r="47" spans="1:18" ht="27.6">
      <c r="A47" s="305" t="s">
        <v>497</v>
      </c>
      <c r="B47" s="305" t="s">
        <v>507</v>
      </c>
      <c r="C47" s="305" t="s">
        <v>217</v>
      </c>
      <c r="D47" s="309" t="s">
        <v>214</v>
      </c>
      <c r="E47" s="309" t="s">
        <v>263</v>
      </c>
      <c r="F47" s="472"/>
      <c r="G47" s="328"/>
      <c r="H47" s="309" t="s">
        <v>263</v>
      </c>
      <c r="I47" s="310" t="s">
        <v>214</v>
      </c>
      <c r="J47" s="311" t="s">
        <v>568</v>
      </c>
      <c r="K47" s="311"/>
      <c r="L47" s="34" t="s">
        <v>505</v>
      </c>
      <c r="M47" s="366" t="str">
        <f t="shared" si="3"/>
        <v/>
      </c>
      <c r="N47" s="332"/>
      <c r="O47" s="332"/>
      <c r="P47" s="331"/>
      <c r="Q47" s="334"/>
      <c r="R47" s="333"/>
    </row>
    <row r="48" spans="1:18" ht="55.2">
      <c r="A48" s="305" t="s">
        <v>497</v>
      </c>
      <c r="B48" s="305" t="s">
        <v>507</v>
      </c>
      <c r="C48" s="305" t="s">
        <v>217</v>
      </c>
      <c r="D48" s="309" t="s">
        <v>214</v>
      </c>
      <c r="E48" s="309" t="s">
        <v>265</v>
      </c>
      <c r="F48" s="472"/>
      <c r="G48" s="328"/>
      <c r="H48" s="309" t="s">
        <v>265</v>
      </c>
      <c r="I48" s="310" t="s">
        <v>214</v>
      </c>
      <c r="J48" s="311" t="s">
        <v>569</v>
      </c>
      <c r="K48" s="311" t="s">
        <v>570</v>
      </c>
      <c r="L48" s="34" t="s">
        <v>505</v>
      </c>
      <c r="M48" s="366" t="str">
        <f t="shared" si="3"/>
        <v/>
      </c>
      <c r="N48" s="332"/>
      <c r="O48" s="332"/>
      <c r="P48" s="331"/>
      <c r="Q48" s="334"/>
      <c r="R48" s="333"/>
    </row>
    <row r="49" spans="1:18" ht="82.8">
      <c r="A49" s="305" t="s">
        <v>497</v>
      </c>
      <c r="B49" s="305" t="s">
        <v>507</v>
      </c>
      <c r="C49" s="305" t="s">
        <v>217</v>
      </c>
      <c r="D49" s="309" t="s">
        <v>214</v>
      </c>
      <c r="E49" s="309" t="s">
        <v>267</v>
      </c>
      <c r="F49" s="472"/>
      <c r="G49" s="328"/>
      <c r="H49" s="309" t="s">
        <v>267</v>
      </c>
      <c r="I49" s="310" t="s">
        <v>214</v>
      </c>
      <c r="J49" s="311" t="s">
        <v>571</v>
      </c>
      <c r="K49" s="311" t="s">
        <v>572</v>
      </c>
      <c r="L49" s="34" t="s">
        <v>505</v>
      </c>
      <c r="M49" s="366" t="str">
        <f t="shared" si="3"/>
        <v/>
      </c>
      <c r="N49" s="332"/>
      <c r="O49" s="332"/>
      <c r="P49" s="331"/>
      <c r="Q49" s="334"/>
      <c r="R49" s="333"/>
    </row>
    <row r="50" spans="1:18" ht="27.6">
      <c r="A50" s="305" t="s">
        <v>497</v>
      </c>
      <c r="B50" s="305" t="s">
        <v>507</v>
      </c>
      <c r="C50" s="305" t="s">
        <v>217</v>
      </c>
      <c r="D50" s="309" t="s">
        <v>214</v>
      </c>
      <c r="E50" s="309" t="s">
        <v>268</v>
      </c>
      <c r="F50" s="472"/>
      <c r="G50" s="328"/>
      <c r="H50" s="309" t="s">
        <v>268</v>
      </c>
      <c r="I50" s="310" t="s">
        <v>214</v>
      </c>
      <c r="J50" s="311" t="s">
        <v>573</v>
      </c>
      <c r="K50" s="311"/>
      <c r="L50" s="34" t="s">
        <v>505</v>
      </c>
      <c r="M50" s="366" t="str">
        <f t="shared" si="3"/>
        <v/>
      </c>
      <c r="N50" s="332"/>
      <c r="O50" s="332"/>
      <c r="P50" s="331"/>
      <c r="Q50" s="334"/>
      <c r="R50" s="333"/>
    </row>
    <row r="51" spans="1:18" ht="27.6">
      <c r="A51" s="305" t="s">
        <v>497</v>
      </c>
      <c r="B51" s="305" t="s">
        <v>507</v>
      </c>
      <c r="C51" s="305" t="s">
        <v>217</v>
      </c>
      <c r="D51" s="309" t="s">
        <v>214</v>
      </c>
      <c r="E51" s="309" t="s">
        <v>269</v>
      </c>
      <c r="F51" s="472"/>
      <c r="G51" s="328"/>
      <c r="H51" s="309" t="s">
        <v>269</v>
      </c>
      <c r="I51" s="310" t="s">
        <v>214</v>
      </c>
      <c r="J51" s="311" t="s">
        <v>574</v>
      </c>
      <c r="K51" s="374" t="s">
        <v>575</v>
      </c>
      <c r="L51" s="34" t="s">
        <v>505</v>
      </c>
      <c r="M51" s="366" t="str">
        <f t="shared" si="3"/>
        <v/>
      </c>
      <c r="N51" s="332"/>
      <c r="O51" s="332"/>
      <c r="P51" s="331"/>
      <c r="Q51" s="334"/>
      <c r="R51" s="333"/>
    </row>
    <row r="52" spans="1:18" ht="69">
      <c r="A52" s="305" t="s">
        <v>497</v>
      </c>
      <c r="B52" s="305" t="s">
        <v>507</v>
      </c>
      <c r="C52" s="305" t="s">
        <v>217</v>
      </c>
      <c r="D52" s="309" t="s">
        <v>225</v>
      </c>
      <c r="E52" s="309" t="s">
        <v>270</v>
      </c>
      <c r="F52" s="472"/>
      <c r="G52" s="328"/>
      <c r="H52" s="309" t="s">
        <v>270</v>
      </c>
      <c r="I52" s="312" t="s">
        <v>225</v>
      </c>
      <c r="J52" s="311" t="s">
        <v>576</v>
      </c>
      <c r="K52" s="311" t="s">
        <v>577</v>
      </c>
      <c r="L52" s="34" t="s">
        <v>505</v>
      </c>
      <c r="M52" s="366" t="str">
        <f t="shared" si="3"/>
        <v/>
      </c>
      <c r="N52" s="332"/>
      <c r="O52" s="332"/>
      <c r="P52" s="331"/>
      <c r="Q52" s="334"/>
      <c r="R52" s="333"/>
    </row>
    <row r="53" spans="1:18" ht="55.2">
      <c r="A53" s="305" t="s">
        <v>497</v>
      </c>
      <c r="B53" s="305" t="s">
        <v>507</v>
      </c>
      <c r="C53" s="305" t="s">
        <v>217</v>
      </c>
      <c r="D53" s="309" t="s">
        <v>225</v>
      </c>
      <c r="E53" s="309" t="s">
        <v>271</v>
      </c>
      <c r="F53" s="472"/>
      <c r="G53" s="328"/>
      <c r="H53" s="469" t="s">
        <v>271</v>
      </c>
      <c r="I53" s="477" t="s">
        <v>225</v>
      </c>
      <c r="J53" s="311" t="s">
        <v>578</v>
      </c>
      <c r="K53" s="311"/>
      <c r="L53" s="34" t="s">
        <v>505</v>
      </c>
      <c r="M53" s="366" t="str">
        <f t="shared" si="3"/>
        <v/>
      </c>
      <c r="N53" s="332"/>
      <c r="O53" s="332"/>
      <c r="P53" s="331"/>
      <c r="Q53" s="334"/>
      <c r="R53" s="333"/>
    </row>
    <row r="54" spans="1:18" ht="27.6">
      <c r="A54" s="305" t="s">
        <v>497</v>
      </c>
      <c r="B54" s="305" t="s">
        <v>507</v>
      </c>
      <c r="C54" s="305" t="s">
        <v>217</v>
      </c>
      <c r="D54" s="309" t="s">
        <v>225</v>
      </c>
      <c r="E54" s="309" t="s">
        <v>271</v>
      </c>
      <c r="F54" s="472"/>
      <c r="G54" s="328"/>
      <c r="H54" s="470"/>
      <c r="I54" s="478"/>
      <c r="J54" s="311" t="s">
        <v>579</v>
      </c>
      <c r="K54" s="311"/>
      <c r="L54" s="34" t="s">
        <v>505</v>
      </c>
      <c r="M54" s="366" t="str">
        <f t="shared" si="3"/>
        <v/>
      </c>
      <c r="N54" s="332"/>
      <c r="O54" s="332"/>
      <c r="P54" s="331"/>
      <c r="Q54" s="334"/>
      <c r="R54" s="333"/>
    </row>
    <row r="55" spans="1:18" ht="41.4">
      <c r="A55" s="305" t="s">
        <v>497</v>
      </c>
      <c r="B55" s="305" t="s">
        <v>507</v>
      </c>
      <c r="C55" s="305" t="s">
        <v>217</v>
      </c>
      <c r="D55" s="309" t="s">
        <v>225</v>
      </c>
      <c r="E55" s="309" t="s">
        <v>272</v>
      </c>
      <c r="F55" s="472"/>
      <c r="G55" s="328"/>
      <c r="H55" s="309" t="s">
        <v>272</v>
      </c>
      <c r="I55" s="312" t="s">
        <v>225</v>
      </c>
      <c r="J55" s="311" t="s">
        <v>580</v>
      </c>
      <c r="K55" s="311" t="s">
        <v>581</v>
      </c>
      <c r="L55" s="34" t="s">
        <v>505</v>
      </c>
      <c r="M55" s="366" t="str">
        <f t="shared" si="3"/>
        <v/>
      </c>
      <c r="N55" s="332"/>
      <c r="O55" s="332"/>
      <c r="P55" s="331"/>
      <c r="Q55" s="334"/>
      <c r="R55" s="333"/>
    </row>
    <row r="56" spans="1:18" ht="82.8">
      <c r="A56" s="305" t="s">
        <v>497</v>
      </c>
      <c r="B56" s="305" t="s">
        <v>507</v>
      </c>
      <c r="C56" s="305" t="s">
        <v>217</v>
      </c>
      <c r="D56" s="309" t="s">
        <v>225</v>
      </c>
      <c r="E56" s="309" t="s">
        <v>273</v>
      </c>
      <c r="F56" s="472"/>
      <c r="G56" s="328"/>
      <c r="H56" s="309" t="s">
        <v>273</v>
      </c>
      <c r="I56" s="312" t="s">
        <v>225</v>
      </c>
      <c r="J56" s="311" t="s">
        <v>582</v>
      </c>
      <c r="K56" s="311" t="s">
        <v>583</v>
      </c>
      <c r="L56" s="34" t="s">
        <v>505</v>
      </c>
      <c r="M56" s="366" t="str">
        <f t="shared" si="3"/>
        <v/>
      </c>
      <c r="N56" s="332"/>
      <c r="O56" s="332"/>
      <c r="P56" s="331"/>
      <c r="Q56" s="334"/>
      <c r="R56" s="333"/>
    </row>
    <row r="57" spans="1:18" ht="69">
      <c r="A57" s="305" t="s">
        <v>497</v>
      </c>
      <c r="B57" s="305" t="s">
        <v>507</v>
      </c>
      <c r="C57" s="305" t="s">
        <v>217</v>
      </c>
      <c r="D57" s="309" t="s">
        <v>225</v>
      </c>
      <c r="E57" s="309" t="s">
        <v>274</v>
      </c>
      <c r="F57" s="472"/>
      <c r="G57" s="328"/>
      <c r="H57" s="309" t="s">
        <v>274</v>
      </c>
      <c r="I57" s="312" t="s">
        <v>225</v>
      </c>
      <c r="J57" s="311" t="s">
        <v>584</v>
      </c>
      <c r="K57" s="311"/>
      <c r="L57" s="34" t="s">
        <v>505</v>
      </c>
      <c r="M57" s="366" t="str">
        <f t="shared" si="3"/>
        <v/>
      </c>
      <c r="N57" s="332"/>
      <c r="O57" s="332"/>
      <c r="P57" s="331"/>
      <c r="Q57" s="334"/>
      <c r="R57" s="333"/>
    </row>
    <row r="58" spans="1:18" ht="13.8">
      <c r="A58" s="323"/>
      <c r="B58" s="324"/>
      <c r="C58" s="324"/>
      <c r="D58" s="309"/>
      <c r="E58" s="325"/>
      <c r="F58" s="474"/>
      <c r="G58" s="327"/>
      <c r="H58" s="325"/>
      <c r="I58" s="324"/>
      <c r="J58" s="326"/>
      <c r="K58" s="374"/>
      <c r="L58" s="34"/>
    </row>
    <row r="59" spans="1:18" ht="26.4">
      <c r="A59" s="304"/>
      <c r="B59" s="304"/>
      <c r="C59" s="304"/>
      <c r="D59" s="309"/>
      <c r="E59" s="304"/>
      <c r="F59" s="473"/>
      <c r="G59" s="363" t="str">
        <f>C60</f>
        <v>1.1.4: Debt bondage in small-scale fisheries and smallholder farms</v>
      </c>
      <c r="H59" s="363"/>
      <c r="I59" s="363"/>
      <c r="J59" s="364"/>
      <c r="K59" s="307"/>
      <c r="L59" s="34" t="s">
        <v>505</v>
      </c>
      <c r="M59" s="466" t="s">
        <v>506</v>
      </c>
      <c r="N59" s="466"/>
      <c r="O59" s="466"/>
      <c r="P59" s="466"/>
      <c r="Q59" s="466"/>
      <c r="R59" s="383"/>
    </row>
    <row r="60" spans="1:18" ht="55.2">
      <c r="A60" s="305" t="s">
        <v>497</v>
      </c>
      <c r="B60" s="305" t="s">
        <v>507</v>
      </c>
      <c r="C60" s="305" t="s">
        <v>219</v>
      </c>
      <c r="D60" s="309" t="s">
        <v>214</v>
      </c>
      <c r="E60" s="309" t="s">
        <v>275</v>
      </c>
      <c r="F60" s="472"/>
      <c r="G60" s="328"/>
      <c r="H60" s="309" t="s">
        <v>275</v>
      </c>
      <c r="I60" s="310" t="s">
        <v>214</v>
      </c>
      <c r="J60" s="311" t="s">
        <v>521</v>
      </c>
      <c r="K60" s="311"/>
      <c r="L60" s="34" t="s">
        <v>505</v>
      </c>
      <c r="M60" s="366" t="str">
        <f t="shared" ref="M60:M66" si="4">IF(OR(N60="N",O60="N",P60="N"),"N",
IF(AND(N60="",O60="",P60=""),"",
IF(OR(
AND(N60="Not Assessed",O60&lt;&gt;"Y",P60&lt;&gt;"Y"),
AND(O60="Not Assessed",N60&lt;&gt;"Y",P60&lt;&gt;"Y"),
AND(P60="Not Assessed",O60&lt;&gt;"Y",N60&lt;&gt;"Y")),
"Not Assessed",
IF(OR(N60="Y",O60="Y",P60="Y"),"Y",
IF(OR(N60="NA",O60="NA",P60="NA"),"NA","Y")))))</f>
        <v/>
      </c>
      <c r="N60" s="332"/>
      <c r="O60" s="332"/>
      <c r="P60" s="331"/>
      <c r="Q60" s="334"/>
      <c r="R60" s="333"/>
    </row>
    <row r="61" spans="1:18" ht="41.4">
      <c r="A61" s="305" t="s">
        <v>497</v>
      </c>
      <c r="B61" s="305" t="s">
        <v>507</v>
      </c>
      <c r="C61" s="305" t="s">
        <v>219</v>
      </c>
      <c r="D61" s="309" t="s">
        <v>214</v>
      </c>
      <c r="E61" s="309" t="s">
        <v>276</v>
      </c>
      <c r="F61" s="472"/>
      <c r="G61" s="328"/>
      <c r="H61" s="309" t="s">
        <v>276</v>
      </c>
      <c r="I61" s="310" t="s">
        <v>214</v>
      </c>
      <c r="J61" s="311" t="s">
        <v>585</v>
      </c>
      <c r="K61" s="311" t="s">
        <v>906</v>
      </c>
      <c r="L61" s="34" t="s">
        <v>505</v>
      </c>
      <c r="M61" s="366" t="str">
        <f t="shared" si="4"/>
        <v/>
      </c>
      <c r="N61" s="332"/>
      <c r="O61" s="332"/>
      <c r="P61" s="331"/>
      <c r="Q61" s="334"/>
      <c r="R61" s="333"/>
    </row>
    <row r="62" spans="1:18" ht="41.4">
      <c r="A62" s="305" t="s">
        <v>497</v>
      </c>
      <c r="B62" s="305" t="s">
        <v>507</v>
      </c>
      <c r="C62" s="305" t="s">
        <v>219</v>
      </c>
      <c r="D62" s="309" t="s">
        <v>214</v>
      </c>
      <c r="E62" s="309" t="s">
        <v>277</v>
      </c>
      <c r="F62" s="472"/>
      <c r="G62" s="328"/>
      <c r="H62" s="309" t="s">
        <v>277</v>
      </c>
      <c r="I62" s="310" t="s">
        <v>214</v>
      </c>
      <c r="J62" s="311" t="s">
        <v>586</v>
      </c>
      <c r="K62" s="311"/>
      <c r="L62" s="34" t="s">
        <v>505</v>
      </c>
      <c r="M62" s="366" t="str">
        <f t="shared" si="4"/>
        <v/>
      </c>
      <c r="N62" s="332"/>
      <c r="O62" s="332"/>
      <c r="P62" s="331"/>
      <c r="Q62" s="334"/>
      <c r="R62" s="333"/>
    </row>
    <row r="63" spans="1:18" ht="27.6">
      <c r="A63" s="305" t="s">
        <v>497</v>
      </c>
      <c r="B63" s="305" t="s">
        <v>507</v>
      </c>
      <c r="C63" s="305" t="s">
        <v>219</v>
      </c>
      <c r="D63" s="309" t="s">
        <v>214</v>
      </c>
      <c r="E63" s="309" t="s">
        <v>278</v>
      </c>
      <c r="F63" s="472"/>
      <c r="G63" s="328"/>
      <c r="H63" s="309" t="s">
        <v>278</v>
      </c>
      <c r="I63" s="310" t="s">
        <v>214</v>
      </c>
      <c r="J63" s="311" t="s">
        <v>587</v>
      </c>
      <c r="K63" s="311"/>
      <c r="L63" s="34" t="s">
        <v>505</v>
      </c>
      <c r="M63" s="366" t="str">
        <f t="shared" si="4"/>
        <v/>
      </c>
      <c r="N63" s="332"/>
      <c r="O63" s="332"/>
      <c r="P63" s="331"/>
      <c r="Q63" s="334"/>
      <c r="R63" s="333"/>
    </row>
    <row r="64" spans="1:18" ht="27.6">
      <c r="A64" s="305" t="s">
        <v>497</v>
      </c>
      <c r="B64" s="305" t="s">
        <v>507</v>
      </c>
      <c r="C64" s="305" t="s">
        <v>219</v>
      </c>
      <c r="D64" s="309" t="s">
        <v>214</v>
      </c>
      <c r="E64" s="309" t="s">
        <v>279</v>
      </c>
      <c r="F64" s="472"/>
      <c r="G64" s="328"/>
      <c r="H64" s="309" t="s">
        <v>279</v>
      </c>
      <c r="I64" s="310" t="s">
        <v>214</v>
      </c>
      <c r="J64" s="311" t="s">
        <v>588</v>
      </c>
      <c r="K64" s="311"/>
      <c r="L64" s="34" t="s">
        <v>505</v>
      </c>
      <c r="M64" s="366" t="str">
        <f t="shared" si="4"/>
        <v/>
      </c>
      <c r="N64" s="332"/>
      <c r="O64" s="332"/>
      <c r="P64" s="331"/>
      <c r="Q64" s="334"/>
      <c r="R64" s="333"/>
    </row>
    <row r="65" spans="1:18" ht="69">
      <c r="A65" s="305" t="s">
        <v>497</v>
      </c>
      <c r="B65" s="305" t="s">
        <v>507</v>
      </c>
      <c r="C65" s="305" t="s">
        <v>219</v>
      </c>
      <c r="D65" s="309" t="s">
        <v>214</v>
      </c>
      <c r="E65" s="309" t="s">
        <v>280</v>
      </c>
      <c r="F65" s="472"/>
      <c r="G65" s="328"/>
      <c r="H65" s="309" t="s">
        <v>280</v>
      </c>
      <c r="I65" s="310" t="s">
        <v>214</v>
      </c>
      <c r="J65" s="311" t="s">
        <v>589</v>
      </c>
      <c r="K65" s="311" t="s">
        <v>590</v>
      </c>
      <c r="L65" s="34" t="s">
        <v>505</v>
      </c>
      <c r="M65" s="366" t="str">
        <f t="shared" si="4"/>
        <v/>
      </c>
      <c r="N65" s="332"/>
      <c r="O65" s="332"/>
      <c r="P65" s="331"/>
      <c r="Q65" s="334"/>
      <c r="R65" s="333"/>
    </row>
    <row r="66" spans="1:18" ht="55.2">
      <c r="A66" s="305" t="s">
        <v>497</v>
      </c>
      <c r="B66" s="305" t="s">
        <v>507</v>
      </c>
      <c r="C66" s="305" t="s">
        <v>219</v>
      </c>
      <c r="D66" s="309" t="s">
        <v>225</v>
      </c>
      <c r="E66" s="309" t="s">
        <v>281</v>
      </c>
      <c r="F66" s="472"/>
      <c r="G66" s="328"/>
      <c r="H66" s="309" t="s">
        <v>281</v>
      </c>
      <c r="I66" s="312" t="s">
        <v>225</v>
      </c>
      <c r="J66" s="311" t="s">
        <v>591</v>
      </c>
      <c r="K66" s="311" t="s">
        <v>592</v>
      </c>
      <c r="L66" s="34" t="s">
        <v>505</v>
      </c>
      <c r="M66" s="366" t="str">
        <f t="shared" si="4"/>
        <v/>
      </c>
      <c r="N66" s="332"/>
      <c r="O66" s="332"/>
      <c r="P66" s="331"/>
      <c r="Q66" s="334"/>
      <c r="R66" s="333"/>
    </row>
    <row r="67" spans="1:18" ht="13.8">
      <c r="A67" s="323"/>
      <c r="B67" s="324"/>
      <c r="C67" s="324"/>
      <c r="D67" s="309"/>
      <c r="E67" s="325"/>
      <c r="F67" s="472"/>
      <c r="G67" s="314"/>
      <c r="H67" s="325"/>
      <c r="I67" s="324"/>
      <c r="J67" s="326"/>
      <c r="K67" s="374"/>
      <c r="L67" s="34"/>
    </row>
    <row r="68" spans="1:18" ht="26.4">
      <c r="A68" s="304"/>
      <c r="B68" s="304"/>
      <c r="C68" s="304"/>
      <c r="D68" s="309"/>
      <c r="E68" s="304"/>
      <c r="F68" s="472"/>
      <c r="G68" s="363" t="str">
        <f>C69</f>
        <v>1.1.5: Child labor</v>
      </c>
      <c r="H68" s="363"/>
      <c r="I68" s="363"/>
      <c r="J68" s="364"/>
      <c r="K68" s="307"/>
      <c r="L68" s="34" t="s">
        <v>505</v>
      </c>
      <c r="M68" s="466" t="s">
        <v>506</v>
      </c>
      <c r="N68" s="466"/>
      <c r="O68" s="466"/>
      <c r="P68" s="466"/>
      <c r="Q68" s="466"/>
      <c r="R68" s="365"/>
    </row>
    <row r="69" spans="1:18" ht="55.2">
      <c r="A69" s="305" t="s">
        <v>497</v>
      </c>
      <c r="B69" s="305" t="s">
        <v>507</v>
      </c>
      <c r="C69" s="305" t="s">
        <v>221</v>
      </c>
      <c r="D69" s="309" t="s">
        <v>214</v>
      </c>
      <c r="E69" s="309" t="s">
        <v>282</v>
      </c>
      <c r="F69" s="472"/>
      <c r="G69" s="328"/>
      <c r="H69" s="309" t="s">
        <v>282</v>
      </c>
      <c r="I69" s="310" t="s">
        <v>214</v>
      </c>
      <c r="J69" s="313" t="s">
        <v>521</v>
      </c>
      <c r="K69" s="311"/>
      <c r="L69" s="34" t="s">
        <v>505</v>
      </c>
      <c r="M69" s="366" t="str">
        <f t="shared" ref="M69:M76" si="5">IF(OR(N69="N",O69="N",P69="N"),"N",
IF(AND(N69="",O69="",P69=""),"",
IF(OR(
AND(N69="Not Assessed",O69&lt;&gt;"Y",P69&lt;&gt;"Y"),
AND(O69="Not Assessed",N69&lt;&gt;"Y",P69&lt;&gt;"Y"),
AND(P69="Not Assessed",O69&lt;&gt;"Y",N69&lt;&gt;"Y")),
"Not Assessed",
IF(OR(N69="Y",O69="Y",P69="Y"),"Y",
IF(OR(N69="NA",O69="NA",P69="NA"),"NA","Y")))))</f>
        <v/>
      </c>
      <c r="N69" s="332"/>
      <c r="O69" s="332"/>
      <c r="P69" s="331"/>
      <c r="Q69" s="334"/>
      <c r="R69" s="333"/>
    </row>
    <row r="70" spans="1:18" ht="193.2">
      <c r="A70" s="305" t="s">
        <v>497</v>
      </c>
      <c r="B70" s="305" t="s">
        <v>507</v>
      </c>
      <c r="C70" s="305" t="s">
        <v>221</v>
      </c>
      <c r="D70" s="309" t="s">
        <v>214</v>
      </c>
      <c r="E70" s="309" t="s">
        <v>283</v>
      </c>
      <c r="F70" s="472"/>
      <c r="G70" s="328"/>
      <c r="H70" s="309" t="s">
        <v>283</v>
      </c>
      <c r="I70" s="310" t="s">
        <v>214</v>
      </c>
      <c r="J70" s="313" t="s">
        <v>593</v>
      </c>
      <c r="K70" s="311" t="s">
        <v>594</v>
      </c>
      <c r="L70" s="34" t="s">
        <v>505</v>
      </c>
      <c r="M70" s="366" t="str">
        <f t="shared" si="5"/>
        <v/>
      </c>
      <c r="N70" s="332"/>
      <c r="O70" s="332"/>
      <c r="P70" s="331"/>
      <c r="Q70" s="334"/>
      <c r="R70" s="333"/>
    </row>
    <row r="71" spans="1:18" ht="207">
      <c r="A71" s="305" t="s">
        <v>497</v>
      </c>
      <c r="B71" s="305" t="s">
        <v>507</v>
      </c>
      <c r="C71" s="305" t="s">
        <v>221</v>
      </c>
      <c r="D71" s="309" t="s">
        <v>214</v>
      </c>
      <c r="E71" s="309" t="s">
        <v>284</v>
      </c>
      <c r="F71" s="472"/>
      <c r="G71" s="328"/>
      <c r="H71" s="309" t="s">
        <v>284</v>
      </c>
      <c r="I71" s="310" t="s">
        <v>214</v>
      </c>
      <c r="J71" s="311" t="s">
        <v>595</v>
      </c>
      <c r="K71" s="374" t="s">
        <v>596</v>
      </c>
      <c r="L71" s="34" t="s">
        <v>505</v>
      </c>
      <c r="M71" s="366" t="str">
        <f t="shared" si="5"/>
        <v/>
      </c>
      <c r="N71" s="332"/>
      <c r="O71" s="332"/>
      <c r="P71" s="331"/>
      <c r="Q71" s="334"/>
      <c r="R71" s="333"/>
    </row>
    <row r="72" spans="1:18" ht="96.6">
      <c r="A72" s="305" t="s">
        <v>497</v>
      </c>
      <c r="B72" s="305" t="s">
        <v>507</v>
      </c>
      <c r="C72" s="305" t="s">
        <v>221</v>
      </c>
      <c r="D72" s="309" t="s">
        <v>214</v>
      </c>
      <c r="E72" s="309" t="s">
        <v>285</v>
      </c>
      <c r="F72" s="472"/>
      <c r="G72" s="328"/>
      <c r="H72" s="309" t="s">
        <v>285</v>
      </c>
      <c r="I72" s="310" t="s">
        <v>214</v>
      </c>
      <c r="J72" s="311" t="s">
        <v>597</v>
      </c>
      <c r="K72" s="311" t="s">
        <v>598</v>
      </c>
      <c r="L72" s="34" t="s">
        <v>505</v>
      </c>
      <c r="M72" s="366" t="str">
        <f t="shared" si="5"/>
        <v/>
      </c>
      <c r="N72" s="332"/>
      <c r="O72" s="332"/>
      <c r="P72" s="331"/>
      <c r="Q72" s="334"/>
      <c r="R72" s="333"/>
    </row>
    <row r="73" spans="1:18" ht="82.8">
      <c r="A73" s="305" t="s">
        <v>497</v>
      </c>
      <c r="B73" s="305" t="s">
        <v>507</v>
      </c>
      <c r="C73" s="305" t="s">
        <v>221</v>
      </c>
      <c r="D73" s="309" t="s">
        <v>214</v>
      </c>
      <c r="E73" s="309" t="s">
        <v>286</v>
      </c>
      <c r="F73" s="472"/>
      <c r="G73" s="328"/>
      <c r="H73" s="309" t="s">
        <v>286</v>
      </c>
      <c r="I73" s="310" t="s">
        <v>214</v>
      </c>
      <c r="J73" s="311" t="s">
        <v>599</v>
      </c>
      <c r="K73" s="311" t="s">
        <v>600</v>
      </c>
      <c r="L73" s="34" t="s">
        <v>505</v>
      </c>
      <c r="M73" s="366" t="str">
        <f t="shared" si="5"/>
        <v/>
      </c>
      <c r="N73" s="332"/>
      <c r="O73" s="332"/>
      <c r="P73" s="331"/>
      <c r="Q73" s="334"/>
      <c r="R73" s="333"/>
    </row>
    <row r="74" spans="1:18" ht="55.2">
      <c r="A74" s="305" t="s">
        <v>497</v>
      </c>
      <c r="B74" s="305" t="s">
        <v>507</v>
      </c>
      <c r="C74" s="305" t="s">
        <v>221</v>
      </c>
      <c r="D74" s="309" t="s">
        <v>214</v>
      </c>
      <c r="E74" s="309" t="s">
        <v>287</v>
      </c>
      <c r="F74" s="472"/>
      <c r="G74" s="328"/>
      <c r="H74" s="309" t="s">
        <v>287</v>
      </c>
      <c r="I74" s="310" t="s">
        <v>214</v>
      </c>
      <c r="J74" s="311" t="s">
        <v>601</v>
      </c>
      <c r="K74" s="311" t="s">
        <v>602</v>
      </c>
      <c r="L74" s="34" t="s">
        <v>505</v>
      </c>
      <c r="M74" s="366" t="str">
        <f t="shared" si="5"/>
        <v/>
      </c>
      <c r="N74" s="332"/>
      <c r="O74" s="332"/>
      <c r="P74" s="331"/>
      <c r="Q74" s="334"/>
      <c r="R74" s="333"/>
    </row>
    <row r="75" spans="1:18" ht="78.75" customHeight="1">
      <c r="A75" s="305" t="s">
        <v>497</v>
      </c>
      <c r="B75" s="305" t="s">
        <v>507</v>
      </c>
      <c r="C75" s="305" t="s">
        <v>221</v>
      </c>
      <c r="D75" s="309" t="s">
        <v>225</v>
      </c>
      <c r="E75" s="309" t="s">
        <v>288</v>
      </c>
      <c r="F75" s="472"/>
      <c r="G75" s="328"/>
      <c r="H75" s="309" t="s">
        <v>288</v>
      </c>
      <c r="I75" s="312" t="s">
        <v>225</v>
      </c>
      <c r="J75" s="311" t="s">
        <v>603</v>
      </c>
      <c r="K75" s="311"/>
      <c r="L75" s="34" t="s">
        <v>505</v>
      </c>
      <c r="M75" s="366" t="str">
        <f t="shared" si="5"/>
        <v/>
      </c>
      <c r="N75" s="332"/>
      <c r="O75" s="332"/>
      <c r="P75" s="331"/>
      <c r="Q75" s="334"/>
      <c r="R75" s="333"/>
    </row>
    <row r="76" spans="1:18" ht="55.2">
      <c r="A76" s="305" t="s">
        <v>497</v>
      </c>
      <c r="B76" s="305" t="s">
        <v>507</v>
      </c>
      <c r="C76" s="305" t="s">
        <v>221</v>
      </c>
      <c r="D76" s="309" t="s">
        <v>225</v>
      </c>
      <c r="E76" s="309" t="s">
        <v>289</v>
      </c>
      <c r="F76" s="472"/>
      <c r="G76" s="328"/>
      <c r="H76" s="309" t="s">
        <v>289</v>
      </c>
      <c r="I76" s="312" t="s">
        <v>225</v>
      </c>
      <c r="J76" s="311" t="s">
        <v>604</v>
      </c>
      <c r="K76" s="311" t="s">
        <v>577</v>
      </c>
      <c r="L76" s="34" t="s">
        <v>505</v>
      </c>
      <c r="M76" s="366" t="str">
        <f t="shared" si="5"/>
        <v/>
      </c>
      <c r="N76" s="332"/>
      <c r="O76" s="332"/>
      <c r="P76" s="331"/>
      <c r="Q76" s="334"/>
      <c r="R76" s="333"/>
    </row>
    <row r="77" spans="1:18" ht="13.8">
      <c r="A77" s="323"/>
      <c r="B77" s="324"/>
      <c r="C77" s="324"/>
      <c r="D77" s="309"/>
      <c r="E77" s="325"/>
      <c r="F77" s="472"/>
      <c r="G77" s="314"/>
      <c r="H77" s="325"/>
      <c r="I77" s="324"/>
      <c r="J77" s="326"/>
      <c r="K77" s="374"/>
      <c r="L77" s="34"/>
    </row>
    <row r="78" spans="1:18" ht="26.4">
      <c r="A78" s="304"/>
      <c r="B78" s="304"/>
      <c r="C78" s="304"/>
      <c r="D78" s="309"/>
      <c r="E78" s="304"/>
      <c r="F78" s="472"/>
      <c r="G78" s="363" t="str">
        <f>C79</f>
        <v>1.1.6: Freedom of association and collective bargaining</v>
      </c>
      <c r="H78" s="363"/>
      <c r="I78" s="363"/>
      <c r="J78" s="364"/>
      <c r="K78" s="307"/>
      <c r="L78" s="34" t="s">
        <v>505</v>
      </c>
      <c r="M78" s="466" t="s">
        <v>506</v>
      </c>
      <c r="N78" s="466"/>
      <c r="O78" s="466"/>
      <c r="P78" s="466"/>
      <c r="Q78" s="466"/>
      <c r="R78" s="365"/>
    </row>
    <row r="79" spans="1:18" ht="55.2">
      <c r="A79" s="305" t="s">
        <v>497</v>
      </c>
      <c r="B79" s="305" t="s">
        <v>507</v>
      </c>
      <c r="C79" s="305" t="s">
        <v>223</v>
      </c>
      <c r="D79" s="309" t="s">
        <v>214</v>
      </c>
      <c r="E79" s="309" t="s">
        <v>290</v>
      </c>
      <c r="F79" s="472"/>
      <c r="G79" s="328"/>
      <c r="H79" s="309" t="s">
        <v>290</v>
      </c>
      <c r="I79" s="310" t="s">
        <v>214</v>
      </c>
      <c r="J79" s="311" t="s">
        <v>521</v>
      </c>
      <c r="K79" s="377"/>
      <c r="L79" s="34" t="s">
        <v>505</v>
      </c>
      <c r="M79" s="366" t="str">
        <f t="shared" ref="M79:M90" si="6">IF(OR(N79="N",O79="N",P79="N"),"N",
IF(AND(N79="",O79="",P79=""),"",
IF(OR(
AND(N79="Not Assessed",O79&lt;&gt;"Y",P79&lt;&gt;"Y"),
AND(O79="Not Assessed",N79&lt;&gt;"Y",P79&lt;&gt;"Y"),
AND(P79="Not Assessed",O79&lt;&gt;"Y",N79&lt;&gt;"Y")),
"Not Assessed",
IF(OR(N79="Y",O79="Y",P79="Y"),"Y",
IF(OR(N79="NA",O79="NA",P79="NA"),"NA","Y")))))</f>
        <v/>
      </c>
      <c r="N79" s="332"/>
      <c r="O79" s="332"/>
      <c r="P79" s="331"/>
      <c r="Q79" s="334"/>
      <c r="R79" s="333"/>
    </row>
    <row r="80" spans="1:18" ht="207">
      <c r="A80" s="305" t="s">
        <v>497</v>
      </c>
      <c r="B80" s="305" t="s">
        <v>507</v>
      </c>
      <c r="C80" s="305" t="s">
        <v>223</v>
      </c>
      <c r="D80" s="309" t="s">
        <v>214</v>
      </c>
      <c r="E80" s="309" t="s">
        <v>291</v>
      </c>
      <c r="F80" s="472"/>
      <c r="G80" s="328"/>
      <c r="H80" s="309" t="s">
        <v>291</v>
      </c>
      <c r="I80" s="310" t="s">
        <v>214</v>
      </c>
      <c r="J80" s="311" t="s">
        <v>605</v>
      </c>
      <c r="K80" s="377" t="s">
        <v>606</v>
      </c>
      <c r="L80" s="34" t="s">
        <v>505</v>
      </c>
      <c r="M80" s="366" t="str">
        <f t="shared" si="6"/>
        <v/>
      </c>
      <c r="N80" s="332"/>
      <c r="O80" s="332"/>
      <c r="P80" s="331"/>
      <c r="Q80" s="334"/>
      <c r="R80" s="333"/>
    </row>
    <row r="81" spans="1:18" ht="27.6">
      <c r="A81" s="305" t="s">
        <v>497</v>
      </c>
      <c r="B81" s="305" t="s">
        <v>507</v>
      </c>
      <c r="C81" s="305" t="s">
        <v>223</v>
      </c>
      <c r="D81" s="309" t="s">
        <v>214</v>
      </c>
      <c r="E81" s="309" t="s">
        <v>292</v>
      </c>
      <c r="F81" s="472"/>
      <c r="G81" s="328"/>
      <c r="H81" s="309" t="s">
        <v>292</v>
      </c>
      <c r="I81" s="310" t="s">
        <v>214</v>
      </c>
      <c r="J81" s="311" t="s">
        <v>607</v>
      </c>
      <c r="K81" s="311"/>
      <c r="L81" s="34" t="s">
        <v>505</v>
      </c>
      <c r="M81" s="366" t="str">
        <f t="shared" si="6"/>
        <v/>
      </c>
      <c r="N81" s="332"/>
      <c r="O81" s="332"/>
      <c r="P81" s="331"/>
      <c r="Q81" s="334"/>
      <c r="R81" s="333"/>
    </row>
    <row r="82" spans="1:18" ht="55.2">
      <c r="A82" s="305" t="s">
        <v>497</v>
      </c>
      <c r="B82" s="305" t="s">
        <v>507</v>
      </c>
      <c r="C82" s="305" t="s">
        <v>223</v>
      </c>
      <c r="D82" s="309" t="s">
        <v>214</v>
      </c>
      <c r="E82" s="309" t="s">
        <v>293</v>
      </c>
      <c r="F82" s="472"/>
      <c r="G82" s="328"/>
      <c r="H82" s="309" t="s">
        <v>293</v>
      </c>
      <c r="I82" s="310" t="s">
        <v>214</v>
      </c>
      <c r="J82" s="311" t="s">
        <v>608</v>
      </c>
      <c r="K82" s="311"/>
      <c r="L82" s="34" t="s">
        <v>505</v>
      </c>
      <c r="M82" s="366" t="str">
        <f t="shared" si="6"/>
        <v/>
      </c>
      <c r="N82" s="332"/>
      <c r="O82" s="332"/>
      <c r="P82" s="331"/>
      <c r="Q82" s="334"/>
      <c r="R82" s="333"/>
    </row>
    <row r="83" spans="1:18" ht="69">
      <c r="A83" s="305" t="s">
        <v>497</v>
      </c>
      <c r="B83" s="305" t="s">
        <v>507</v>
      </c>
      <c r="C83" s="305" t="s">
        <v>223</v>
      </c>
      <c r="D83" s="309" t="s">
        <v>214</v>
      </c>
      <c r="E83" s="309" t="s">
        <v>294</v>
      </c>
      <c r="F83" s="472"/>
      <c r="G83" s="328"/>
      <c r="H83" s="309" t="s">
        <v>294</v>
      </c>
      <c r="I83" s="310" t="s">
        <v>214</v>
      </c>
      <c r="J83" s="311" t="s">
        <v>609</v>
      </c>
      <c r="K83" s="311" t="s">
        <v>610</v>
      </c>
      <c r="L83" s="34" t="s">
        <v>505</v>
      </c>
      <c r="M83" s="366" t="str">
        <f t="shared" si="6"/>
        <v/>
      </c>
      <c r="N83" s="332"/>
      <c r="O83" s="332"/>
      <c r="P83" s="331"/>
      <c r="Q83" s="334"/>
      <c r="R83" s="333"/>
    </row>
    <row r="84" spans="1:18" ht="55.2">
      <c r="A84" s="305" t="s">
        <v>497</v>
      </c>
      <c r="B84" s="305" t="s">
        <v>507</v>
      </c>
      <c r="C84" s="305" t="s">
        <v>223</v>
      </c>
      <c r="D84" s="309" t="s">
        <v>214</v>
      </c>
      <c r="E84" s="309" t="s">
        <v>295</v>
      </c>
      <c r="F84" s="472"/>
      <c r="G84" s="328"/>
      <c r="H84" s="309" t="s">
        <v>295</v>
      </c>
      <c r="I84" s="310" t="s">
        <v>214</v>
      </c>
      <c r="J84" s="311" t="s">
        <v>611</v>
      </c>
      <c r="K84" s="311" t="s">
        <v>612</v>
      </c>
      <c r="L84" s="34" t="s">
        <v>505</v>
      </c>
      <c r="M84" s="366" t="str">
        <f t="shared" si="6"/>
        <v/>
      </c>
      <c r="N84" s="332"/>
      <c r="O84" s="332"/>
      <c r="P84" s="331"/>
      <c r="Q84" s="334"/>
      <c r="R84" s="333"/>
    </row>
    <row r="85" spans="1:18" ht="55.2">
      <c r="A85" s="305" t="s">
        <v>497</v>
      </c>
      <c r="B85" s="305" t="s">
        <v>507</v>
      </c>
      <c r="C85" s="305" t="s">
        <v>223</v>
      </c>
      <c r="D85" s="309" t="s">
        <v>225</v>
      </c>
      <c r="E85" s="309" t="s">
        <v>296</v>
      </c>
      <c r="F85" s="472"/>
      <c r="G85" s="328"/>
      <c r="H85" s="309" t="s">
        <v>296</v>
      </c>
      <c r="I85" s="312" t="s">
        <v>225</v>
      </c>
      <c r="J85" s="311" t="s">
        <v>613</v>
      </c>
      <c r="K85" s="311" t="s">
        <v>577</v>
      </c>
      <c r="L85" s="34" t="s">
        <v>505</v>
      </c>
      <c r="M85" s="366" t="str">
        <f t="shared" si="6"/>
        <v/>
      </c>
      <c r="N85" s="332"/>
      <c r="O85" s="332"/>
      <c r="P85" s="331"/>
      <c r="Q85" s="334"/>
      <c r="R85" s="333"/>
    </row>
    <row r="86" spans="1:18" ht="55.2">
      <c r="A86" s="305" t="s">
        <v>497</v>
      </c>
      <c r="B86" s="305" t="s">
        <v>507</v>
      </c>
      <c r="C86" s="305" t="s">
        <v>223</v>
      </c>
      <c r="D86" s="309" t="s">
        <v>225</v>
      </c>
      <c r="E86" s="309" t="s">
        <v>297</v>
      </c>
      <c r="F86" s="472"/>
      <c r="G86" s="328"/>
      <c r="H86" s="469" t="s">
        <v>297</v>
      </c>
      <c r="I86" s="477" t="s">
        <v>225</v>
      </c>
      <c r="J86" s="311" t="s">
        <v>614</v>
      </c>
      <c r="K86" s="311" t="s">
        <v>615</v>
      </c>
      <c r="L86" s="34" t="s">
        <v>505</v>
      </c>
      <c r="M86" s="366" t="str">
        <f t="shared" si="6"/>
        <v/>
      </c>
      <c r="N86" s="332"/>
      <c r="O86" s="332"/>
      <c r="P86" s="331"/>
      <c r="Q86" s="334"/>
      <c r="R86" s="333"/>
    </row>
    <row r="87" spans="1:18" ht="82.8">
      <c r="A87" s="305" t="s">
        <v>497</v>
      </c>
      <c r="B87" s="305" t="s">
        <v>507</v>
      </c>
      <c r="C87" s="305" t="s">
        <v>223</v>
      </c>
      <c r="D87" s="309" t="s">
        <v>225</v>
      </c>
      <c r="E87" s="309" t="s">
        <v>297</v>
      </c>
      <c r="F87" s="472"/>
      <c r="G87" s="328"/>
      <c r="H87" s="470"/>
      <c r="I87" s="478"/>
      <c r="J87" s="311" t="s">
        <v>616</v>
      </c>
      <c r="K87" s="311" t="s">
        <v>617</v>
      </c>
      <c r="L87" s="34" t="s">
        <v>505</v>
      </c>
      <c r="M87" s="366" t="str">
        <f t="shared" si="6"/>
        <v/>
      </c>
      <c r="N87" s="332"/>
      <c r="O87" s="332"/>
      <c r="P87" s="331"/>
      <c r="Q87" s="334"/>
      <c r="R87" s="333"/>
    </row>
    <row r="88" spans="1:18" ht="41.4">
      <c r="A88" s="305" t="s">
        <v>497</v>
      </c>
      <c r="B88" s="305" t="s">
        <v>507</v>
      </c>
      <c r="C88" s="305" t="s">
        <v>223</v>
      </c>
      <c r="D88" s="309" t="s">
        <v>225</v>
      </c>
      <c r="E88" s="309" t="s">
        <v>298</v>
      </c>
      <c r="F88" s="472"/>
      <c r="G88" s="328"/>
      <c r="H88" s="309" t="s">
        <v>298</v>
      </c>
      <c r="I88" s="312" t="s">
        <v>225</v>
      </c>
      <c r="J88" s="311" t="s">
        <v>618</v>
      </c>
      <c r="K88" s="311"/>
      <c r="L88" s="34" t="s">
        <v>505</v>
      </c>
      <c r="M88" s="366" t="str">
        <f t="shared" si="6"/>
        <v/>
      </c>
      <c r="N88" s="332"/>
      <c r="O88" s="332"/>
      <c r="P88" s="331"/>
      <c r="Q88" s="334"/>
      <c r="R88" s="333"/>
    </row>
    <row r="89" spans="1:18" ht="27.6">
      <c r="A89" s="305" t="s">
        <v>497</v>
      </c>
      <c r="B89" s="305" t="s">
        <v>507</v>
      </c>
      <c r="C89" s="305" t="s">
        <v>223</v>
      </c>
      <c r="D89" s="309" t="s">
        <v>225</v>
      </c>
      <c r="E89" s="309" t="s">
        <v>299</v>
      </c>
      <c r="F89" s="472"/>
      <c r="G89" s="328"/>
      <c r="H89" s="309" t="s">
        <v>299</v>
      </c>
      <c r="I89" s="312" t="s">
        <v>225</v>
      </c>
      <c r="J89" s="311" t="s">
        <v>619</v>
      </c>
      <c r="K89" s="311" t="s">
        <v>620</v>
      </c>
      <c r="L89" s="34" t="s">
        <v>505</v>
      </c>
      <c r="M89" s="366" t="str">
        <f t="shared" si="6"/>
        <v/>
      </c>
      <c r="N89" s="332"/>
      <c r="O89" s="332"/>
      <c r="P89" s="331"/>
      <c r="Q89" s="334"/>
      <c r="R89" s="333"/>
    </row>
    <row r="90" spans="1:18" ht="165.6">
      <c r="A90" s="305" t="s">
        <v>497</v>
      </c>
      <c r="B90" s="305" t="s">
        <v>507</v>
      </c>
      <c r="C90" s="305" t="s">
        <v>223</v>
      </c>
      <c r="D90" s="309" t="s">
        <v>225</v>
      </c>
      <c r="E90" s="309" t="s">
        <v>300</v>
      </c>
      <c r="F90" s="472"/>
      <c r="G90" s="328"/>
      <c r="H90" s="309" t="s">
        <v>300</v>
      </c>
      <c r="I90" s="312" t="s">
        <v>225</v>
      </c>
      <c r="J90" s="311" t="s">
        <v>621</v>
      </c>
      <c r="K90" s="377" t="s">
        <v>622</v>
      </c>
      <c r="L90" s="34" t="s">
        <v>505</v>
      </c>
      <c r="M90" s="366" t="str">
        <f t="shared" si="6"/>
        <v/>
      </c>
      <c r="N90" s="332"/>
      <c r="O90" s="332"/>
      <c r="P90" s="331"/>
      <c r="Q90" s="334"/>
      <c r="R90" s="333"/>
    </row>
    <row r="91" spans="1:18" ht="13.8">
      <c r="A91" s="323"/>
      <c r="B91" s="324"/>
      <c r="C91" s="324"/>
      <c r="D91" s="309"/>
      <c r="E91" s="325"/>
      <c r="F91" s="472"/>
      <c r="G91" s="314"/>
      <c r="H91" s="325"/>
      <c r="I91" s="324"/>
      <c r="J91" s="326"/>
      <c r="K91" s="374"/>
      <c r="L91" s="34"/>
    </row>
    <row r="92" spans="1:18" ht="26.4">
      <c r="A92" s="304"/>
      <c r="B92" s="304"/>
      <c r="C92" s="304"/>
      <c r="D92" s="309"/>
      <c r="E92" s="304"/>
      <c r="F92" s="472"/>
      <c r="G92" s="363" t="str">
        <f>C93</f>
        <v>1.1.7: Earnings and benefits</v>
      </c>
      <c r="H92" s="363"/>
      <c r="I92" s="363"/>
      <c r="J92" s="364"/>
      <c r="K92" s="307"/>
      <c r="L92" s="34" t="s">
        <v>505</v>
      </c>
      <c r="M92" s="466" t="s">
        <v>506</v>
      </c>
      <c r="N92" s="466"/>
      <c r="O92" s="466"/>
      <c r="P92" s="466"/>
      <c r="Q92" s="466"/>
      <c r="R92" s="365"/>
    </row>
    <row r="93" spans="1:18" ht="55.2">
      <c r="A93" s="305" t="s">
        <v>497</v>
      </c>
      <c r="B93" s="305" t="s">
        <v>507</v>
      </c>
      <c r="C93" s="305" t="s">
        <v>226</v>
      </c>
      <c r="D93" s="309" t="s">
        <v>214</v>
      </c>
      <c r="E93" s="309" t="s">
        <v>301</v>
      </c>
      <c r="F93" s="472"/>
      <c r="G93" s="328"/>
      <c r="H93" s="309" t="s">
        <v>301</v>
      </c>
      <c r="I93" s="310" t="s">
        <v>214</v>
      </c>
      <c r="J93" s="311" t="s">
        <v>521</v>
      </c>
      <c r="K93" s="311"/>
      <c r="L93" s="34" t="s">
        <v>505</v>
      </c>
      <c r="M93" s="366" t="str">
        <f t="shared" ref="M93:M112" si="7">IF(OR(N93="N",O93="N",P93="N"),"N",
IF(AND(N93="",O93="",P93=""),"",
IF(OR(
AND(N93="Not Assessed",O93&lt;&gt;"Y",P93&lt;&gt;"Y"),
AND(O93="Not Assessed",N93&lt;&gt;"Y",P93&lt;&gt;"Y"),
AND(P93="Not Assessed",O93&lt;&gt;"Y",N93&lt;&gt;"Y")),
"Not Assessed",
IF(OR(N93="Y",O93="Y",P93="Y"),"Y",
IF(OR(N93="NA",O93="NA",P93="NA"),"NA","Y")))))</f>
        <v/>
      </c>
      <c r="N93" s="332"/>
      <c r="O93" s="332"/>
      <c r="P93" s="331"/>
      <c r="Q93" s="334"/>
      <c r="R93" s="333"/>
    </row>
    <row r="94" spans="1:18" ht="27.6">
      <c r="A94" s="305" t="s">
        <v>497</v>
      </c>
      <c r="B94" s="305" t="s">
        <v>507</v>
      </c>
      <c r="C94" s="305" t="s">
        <v>226</v>
      </c>
      <c r="D94" s="309" t="s">
        <v>214</v>
      </c>
      <c r="E94" s="309" t="s">
        <v>302</v>
      </c>
      <c r="F94" s="472"/>
      <c r="G94" s="328"/>
      <c r="H94" s="309" t="s">
        <v>302</v>
      </c>
      <c r="I94" s="310" t="s">
        <v>214</v>
      </c>
      <c r="J94" s="311" t="s">
        <v>623</v>
      </c>
      <c r="K94" s="311" t="s">
        <v>624</v>
      </c>
      <c r="L94" s="34" t="s">
        <v>505</v>
      </c>
      <c r="M94" s="366" t="str">
        <f t="shared" si="7"/>
        <v/>
      </c>
      <c r="N94" s="332"/>
      <c r="O94" s="332"/>
      <c r="P94" s="331"/>
      <c r="Q94" s="334"/>
      <c r="R94" s="333"/>
    </row>
    <row r="95" spans="1:18" ht="69">
      <c r="A95" s="305" t="s">
        <v>497</v>
      </c>
      <c r="B95" s="305" t="s">
        <v>507</v>
      </c>
      <c r="C95" s="305" t="s">
        <v>226</v>
      </c>
      <c r="D95" s="309" t="s">
        <v>214</v>
      </c>
      <c r="E95" s="309" t="s">
        <v>303</v>
      </c>
      <c r="F95" s="472"/>
      <c r="G95" s="328"/>
      <c r="H95" s="309" t="s">
        <v>303</v>
      </c>
      <c r="I95" s="310" t="s">
        <v>214</v>
      </c>
      <c r="J95" s="311" t="s">
        <v>625</v>
      </c>
      <c r="K95" s="375" t="s">
        <v>626</v>
      </c>
      <c r="L95" s="34" t="s">
        <v>505</v>
      </c>
      <c r="M95" s="366" t="str">
        <f t="shared" si="7"/>
        <v/>
      </c>
      <c r="N95" s="332"/>
      <c r="O95" s="332"/>
      <c r="P95" s="331"/>
      <c r="Q95" s="334"/>
      <c r="R95" s="333"/>
    </row>
    <row r="96" spans="1:18" ht="41.4">
      <c r="A96" s="305" t="s">
        <v>497</v>
      </c>
      <c r="B96" s="305" t="s">
        <v>507</v>
      </c>
      <c r="C96" s="305" t="s">
        <v>226</v>
      </c>
      <c r="D96" s="309" t="s">
        <v>214</v>
      </c>
      <c r="E96" s="309" t="s">
        <v>304</v>
      </c>
      <c r="F96" s="472"/>
      <c r="G96" s="328"/>
      <c r="H96" s="309" t="s">
        <v>304</v>
      </c>
      <c r="I96" s="310" t="s">
        <v>214</v>
      </c>
      <c r="J96" s="311" t="s">
        <v>627</v>
      </c>
      <c r="K96" s="377" t="s">
        <v>628</v>
      </c>
      <c r="L96" s="34" t="s">
        <v>505</v>
      </c>
      <c r="M96" s="366" t="str">
        <f t="shared" si="7"/>
        <v/>
      </c>
      <c r="N96" s="332"/>
      <c r="O96" s="332"/>
      <c r="P96" s="331"/>
      <c r="Q96" s="334"/>
      <c r="R96" s="333"/>
    </row>
    <row r="97" spans="1:18" ht="55.2">
      <c r="A97" s="305" t="s">
        <v>497</v>
      </c>
      <c r="B97" s="305" t="s">
        <v>507</v>
      </c>
      <c r="C97" s="305" t="s">
        <v>226</v>
      </c>
      <c r="D97" s="309" t="s">
        <v>214</v>
      </c>
      <c r="E97" s="309" t="s">
        <v>305</v>
      </c>
      <c r="F97" s="472"/>
      <c r="G97" s="328"/>
      <c r="H97" s="469" t="s">
        <v>305</v>
      </c>
      <c r="I97" s="467" t="s">
        <v>214</v>
      </c>
      <c r="J97" s="311" t="s">
        <v>629</v>
      </c>
      <c r="K97" s="311" t="s">
        <v>630</v>
      </c>
      <c r="L97" s="34" t="s">
        <v>505</v>
      </c>
      <c r="M97" s="366" t="str">
        <f t="shared" si="7"/>
        <v/>
      </c>
      <c r="N97" s="332"/>
      <c r="O97" s="332"/>
      <c r="P97" s="331"/>
      <c r="Q97" s="334"/>
      <c r="R97" s="333"/>
    </row>
    <row r="98" spans="1:18" ht="123.75" customHeight="1">
      <c r="A98" s="305" t="s">
        <v>497</v>
      </c>
      <c r="B98" s="305" t="s">
        <v>507</v>
      </c>
      <c r="C98" s="305" t="s">
        <v>226</v>
      </c>
      <c r="D98" s="309" t="s">
        <v>214</v>
      </c>
      <c r="E98" s="309" t="s">
        <v>305</v>
      </c>
      <c r="F98" s="472"/>
      <c r="G98" s="328"/>
      <c r="H98" s="470"/>
      <c r="I98" s="468"/>
      <c r="J98" s="311" t="s">
        <v>631</v>
      </c>
      <c r="K98" s="311" t="s">
        <v>632</v>
      </c>
      <c r="L98" s="34" t="s">
        <v>505</v>
      </c>
      <c r="M98" s="366" t="str">
        <f t="shared" si="7"/>
        <v/>
      </c>
      <c r="N98" s="332"/>
      <c r="O98" s="332"/>
      <c r="P98" s="331"/>
      <c r="Q98" s="334"/>
      <c r="R98" s="333"/>
    </row>
    <row r="99" spans="1:18" ht="41.4">
      <c r="A99" s="305" t="s">
        <v>497</v>
      </c>
      <c r="B99" s="305" t="s">
        <v>507</v>
      </c>
      <c r="C99" s="305" t="s">
        <v>226</v>
      </c>
      <c r="D99" s="309" t="s">
        <v>214</v>
      </c>
      <c r="E99" s="309" t="s">
        <v>306</v>
      </c>
      <c r="F99" s="472"/>
      <c r="G99" s="328"/>
      <c r="H99" s="309" t="s">
        <v>306</v>
      </c>
      <c r="I99" s="310" t="s">
        <v>214</v>
      </c>
      <c r="J99" s="311" t="s">
        <v>633</v>
      </c>
      <c r="K99" s="311" t="s">
        <v>634</v>
      </c>
      <c r="L99" s="34" t="s">
        <v>505</v>
      </c>
      <c r="M99" s="366" t="str">
        <f t="shared" si="7"/>
        <v/>
      </c>
      <c r="N99" s="332"/>
      <c r="O99" s="332"/>
      <c r="P99" s="331"/>
      <c r="Q99" s="334"/>
      <c r="R99" s="333"/>
    </row>
    <row r="100" spans="1:18" ht="55.2">
      <c r="A100" s="305" t="s">
        <v>497</v>
      </c>
      <c r="B100" s="305" t="s">
        <v>507</v>
      </c>
      <c r="C100" s="305" t="s">
        <v>226</v>
      </c>
      <c r="D100" s="309" t="s">
        <v>214</v>
      </c>
      <c r="E100" s="309" t="s">
        <v>307</v>
      </c>
      <c r="F100" s="472"/>
      <c r="G100" s="328"/>
      <c r="H100" s="309" t="s">
        <v>307</v>
      </c>
      <c r="I100" s="310" t="s">
        <v>214</v>
      </c>
      <c r="J100" s="311" t="s">
        <v>635</v>
      </c>
      <c r="K100" s="311" t="s">
        <v>636</v>
      </c>
      <c r="L100" s="34" t="s">
        <v>505</v>
      </c>
      <c r="M100" s="366" t="str">
        <f t="shared" si="7"/>
        <v/>
      </c>
      <c r="N100" s="332"/>
      <c r="O100" s="332"/>
      <c r="P100" s="331"/>
      <c r="Q100" s="334"/>
      <c r="R100" s="333"/>
    </row>
    <row r="101" spans="1:18" ht="55.2">
      <c r="A101" s="305" t="s">
        <v>497</v>
      </c>
      <c r="B101" s="305" t="s">
        <v>507</v>
      </c>
      <c r="C101" s="305" t="s">
        <v>226</v>
      </c>
      <c r="D101" s="309" t="s">
        <v>214</v>
      </c>
      <c r="E101" s="309" t="s">
        <v>308</v>
      </c>
      <c r="F101" s="472"/>
      <c r="G101" s="328"/>
      <c r="H101" s="309" t="s">
        <v>308</v>
      </c>
      <c r="I101" s="310" t="s">
        <v>214</v>
      </c>
      <c r="J101" s="311" t="s">
        <v>637</v>
      </c>
      <c r="K101" s="311" t="s">
        <v>638</v>
      </c>
      <c r="L101" s="34" t="s">
        <v>505</v>
      </c>
      <c r="M101" s="366" t="str">
        <f t="shared" si="7"/>
        <v/>
      </c>
      <c r="N101" s="332"/>
      <c r="O101" s="332"/>
      <c r="P101" s="331"/>
      <c r="Q101" s="334"/>
      <c r="R101" s="333"/>
    </row>
    <row r="102" spans="1:18" ht="69">
      <c r="A102" s="305" t="s">
        <v>497</v>
      </c>
      <c r="B102" s="305" t="s">
        <v>507</v>
      </c>
      <c r="C102" s="305" t="s">
        <v>226</v>
      </c>
      <c r="D102" s="309" t="s">
        <v>214</v>
      </c>
      <c r="E102" s="309" t="s">
        <v>309</v>
      </c>
      <c r="F102" s="472"/>
      <c r="G102" s="328"/>
      <c r="H102" s="309" t="s">
        <v>309</v>
      </c>
      <c r="I102" s="310" t="s">
        <v>214</v>
      </c>
      <c r="J102" s="311" t="s">
        <v>639</v>
      </c>
      <c r="K102" s="311" t="s">
        <v>640</v>
      </c>
      <c r="L102" s="34" t="s">
        <v>505</v>
      </c>
      <c r="M102" s="366" t="str">
        <f t="shared" si="7"/>
        <v/>
      </c>
      <c r="N102" s="332"/>
      <c r="O102" s="332"/>
      <c r="P102" s="331"/>
      <c r="Q102" s="334"/>
      <c r="R102" s="333"/>
    </row>
    <row r="103" spans="1:18" ht="55.2">
      <c r="A103" s="305" t="s">
        <v>497</v>
      </c>
      <c r="B103" s="305" t="s">
        <v>507</v>
      </c>
      <c r="C103" s="305" t="s">
        <v>226</v>
      </c>
      <c r="D103" s="309" t="s">
        <v>214</v>
      </c>
      <c r="E103" s="309" t="s">
        <v>310</v>
      </c>
      <c r="F103" s="472"/>
      <c r="G103" s="328"/>
      <c r="H103" s="469" t="s">
        <v>310</v>
      </c>
      <c r="I103" s="467" t="s">
        <v>214</v>
      </c>
      <c r="J103" s="311" t="s">
        <v>641</v>
      </c>
      <c r="K103" s="311" t="s">
        <v>642</v>
      </c>
      <c r="L103" s="34" t="s">
        <v>505</v>
      </c>
      <c r="M103" s="366" t="str">
        <f t="shared" si="7"/>
        <v/>
      </c>
      <c r="N103" s="332"/>
      <c r="O103" s="332"/>
      <c r="P103" s="331"/>
      <c r="Q103" s="334"/>
      <c r="R103" s="333"/>
    </row>
    <row r="104" spans="1:18" ht="27.6">
      <c r="A104" s="305" t="s">
        <v>497</v>
      </c>
      <c r="B104" s="305" t="s">
        <v>507</v>
      </c>
      <c r="C104" s="305" t="s">
        <v>226</v>
      </c>
      <c r="D104" s="309" t="s">
        <v>214</v>
      </c>
      <c r="E104" s="309" t="s">
        <v>310</v>
      </c>
      <c r="F104" s="472"/>
      <c r="G104" s="328"/>
      <c r="H104" s="470"/>
      <c r="I104" s="468"/>
      <c r="J104" s="311" t="s">
        <v>643</v>
      </c>
      <c r="K104" s="374" t="s">
        <v>644</v>
      </c>
      <c r="L104" s="34" t="s">
        <v>505</v>
      </c>
      <c r="M104" s="366" t="str">
        <f t="shared" si="7"/>
        <v/>
      </c>
      <c r="N104" s="332"/>
      <c r="O104" s="332"/>
      <c r="P104" s="331"/>
      <c r="Q104" s="334"/>
      <c r="R104" s="333"/>
    </row>
    <row r="105" spans="1:18" ht="27.6">
      <c r="A105" s="305" t="s">
        <v>497</v>
      </c>
      <c r="B105" s="305" t="s">
        <v>507</v>
      </c>
      <c r="C105" s="305" t="s">
        <v>226</v>
      </c>
      <c r="D105" s="309" t="s">
        <v>225</v>
      </c>
      <c r="E105" s="309" t="s">
        <v>311</v>
      </c>
      <c r="F105" s="472"/>
      <c r="G105" s="328"/>
      <c r="H105" s="309" t="s">
        <v>311</v>
      </c>
      <c r="I105" s="312" t="s">
        <v>225</v>
      </c>
      <c r="J105" s="311" t="s">
        <v>645</v>
      </c>
      <c r="K105" s="375" t="s">
        <v>646</v>
      </c>
      <c r="L105" s="34" t="s">
        <v>505</v>
      </c>
      <c r="M105" s="366" t="str">
        <f t="shared" si="7"/>
        <v/>
      </c>
      <c r="N105" s="332"/>
      <c r="O105" s="332"/>
      <c r="P105" s="331"/>
      <c r="Q105" s="334"/>
      <c r="R105" s="333"/>
    </row>
    <row r="106" spans="1:18" ht="41.4">
      <c r="A106" s="305" t="s">
        <v>497</v>
      </c>
      <c r="B106" s="305" t="s">
        <v>507</v>
      </c>
      <c r="C106" s="305" t="s">
        <v>226</v>
      </c>
      <c r="D106" s="309" t="s">
        <v>225</v>
      </c>
      <c r="E106" s="309" t="s">
        <v>312</v>
      </c>
      <c r="F106" s="472"/>
      <c r="G106" s="328"/>
      <c r="H106" s="309" t="s">
        <v>312</v>
      </c>
      <c r="I106" s="312" t="s">
        <v>225</v>
      </c>
      <c r="J106" s="311" t="s">
        <v>647</v>
      </c>
      <c r="K106" s="374" t="s">
        <v>648</v>
      </c>
      <c r="L106" s="34" t="s">
        <v>505</v>
      </c>
      <c r="M106" s="366" t="str">
        <f t="shared" si="7"/>
        <v/>
      </c>
      <c r="N106" s="332"/>
      <c r="O106" s="332"/>
      <c r="P106" s="331"/>
      <c r="Q106" s="334"/>
      <c r="R106" s="333"/>
    </row>
    <row r="107" spans="1:18" ht="27.6">
      <c r="A107" s="305" t="s">
        <v>497</v>
      </c>
      <c r="B107" s="305" t="s">
        <v>507</v>
      </c>
      <c r="C107" s="305" t="s">
        <v>226</v>
      </c>
      <c r="D107" s="309" t="s">
        <v>225</v>
      </c>
      <c r="E107" s="309" t="s">
        <v>313</v>
      </c>
      <c r="F107" s="472"/>
      <c r="G107" s="328"/>
      <c r="H107" s="309" t="s">
        <v>313</v>
      </c>
      <c r="I107" s="312" t="s">
        <v>225</v>
      </c>
      <c r="J107" s="311" t="s">
        <v>649</v>
      </c>
      <c r="K107" s="311"/>
      <c r="L107" s="34" t="s">
        <v>505</v>
      </c>
      <c r="M107" s="366" t="str">
        <f t="shared" si="7"/>
        <v/>
      </c>
      <c r="N107" s="332"/>
      <c r="O107" s="332"/>
      <c r="P107" s="331"/>
      <c r="Q107" s="334"/>
      <c r="R107" s="333"/>
    </row>
    <row r="108" spans="1:18" ht="69">
      <c r="A108" s="305" t="s">
        <v>497</v>
      </c>
      <c r="B108" s="305" t="s">
        <v>507</v>
      </c>
      <c r="C108" s="305" t="s">
        <v>226</v>
      </c>
      <c r="D108" s="309" t="s">
        <v>225</v>
      </c>
      <c r="E108" s="309" t="s">
        <v>314</v>
      </c>
      <c r="F108" s="472"/>
      <c r="G108" s="328"/>
      <c r="H108" s="309" t="s">
        <v>314</v>
      </c>
      <c r="I108" s="312" t="s">
        <v>225</v>
      </c>
      <c r="J108" s="311" t="s">
        <v>650</v>
      </c>
      <c r="K108" s="311"/>
      <c r="L108" s="34" t="s">
        <v>505</v>
      </c>
      <c r="M108" s="366" t="str">
        <f t="shared" si="7"/>
        <v/>
      </c>
      <c r="N108" s="332"/>
      <c r="O108" s="332"/>
      <c r="P108" s="331"/>
      <c r="Q108" s="334"/>
      <c r="R108" s="333"/>
    </row>
    <row r="109" spans="1:18" ht="41.4">
      <c r="A109" s="305" t="s">
        <v>497</v>
      </c>
      <c r="B109" s="305" t="s">
        <v>507</v>
      </c>
      <c r="C109" s="305" t="s">
        <v>226</v>
      </c>
      <c r="D109" s="309" t="s">
        <v>225</v>
      </c>
      <c r="E109" s="309" t="s">
        <v>315</v>
      </c>
      <c r="F109" s="472"/>
      <c r="G109" s="328"/>
      <c r="H109" s="469" t="s">
        <v>315</v>
      </c>
      <c r="I109" s="477" t="s">
        <v>225</v>
      </c>
      <c r="J109" s="311" t="s">
        <v>651</v>
      </c>
      <c r="K109" s="311" t="s">
        <v>652</v>
      </c>
      <c r="L109" s="34" t="s">
        <v>505</v>
      </c>
      <c r="M109" s="366" t="str">
        <f t="shared" si="7"/>
        <v/>
      </c>
      <c r="N109" s="332"/>
      <c r="O109" s="332"/>
      <c r="P109" s="331"/>
      <c r="Q109" s="334"/>
      <c r="R109" s="333"/>
    </row>
    <row r="110" spans="1:18" ht="27.6">
      <c r="A110" s="305" t="s">
        <v>497</v>
      </c>
      <c r="B110" s="305" t="s">
        <v>507</v>
      </c>
      <c r="C110" s="305" t="s">
        <v>226</v>
      </c>
      <c r="D110" s="309" t="s">
        <v>225</v>
      </c>
      <c r="E110" s="309" t="s">
        <v>315</v>
      </c>
      <c r="F110" s="472"/>
      <c r="G110" s="328"/>
      <c r="H110" s="470"/>
      <c r="I110" s="478"/>
      <c r="J110" s="311" t="s">
        <v>653</v>
      </c>
      <c r="K110" s="311"/>
      <c r="L110" s="34" t="s">
        <v>505</v>
      </c>
      <c r="M110" s="366" t="str">
        <f t="shared" si="7"/>
        <v/>
      </c>
      <c r="N110" s="332"/>
      <c r="O110" s="332"/>
      <c r="P110" s="331"/>
      <c r="Q110" s="334"/>
      <c r="R110" s="333"/>
    </row>
    <row r="111" spans="1:18" ht="110.4">
      <c r="A111" s="305" t="s">
        <v>497</v>
      </c>
      <c r="B111" s="305" t="s">
        <v>507</v>
      </c>
      <c r="C111" s="305" t="s">
        <v>226</v>
      </c>
      <c r="D111" s="309" t="s">
        <v>225</v>
      </c>
      <c r="E111" s="309" t="s">
        <v>316</v>
      </c>
      <c r="F111" s="472"/>
      <c r="G111" s="328"/>
      <c r="H111" s="309" t="s">
        <v>316</v>
      </c>
      <c r="I111" s="312" t="s">
        <v>225</v>
      </c>
      <c r="J111" s="311" t="s">
        <v>654</v>
      </c>
      <c r="K111" s="311" t="s">
        <v>655</v>
      </c>
      <c r="L111" s="34" t="s">
        <v>505</v>
      </c>
      <c r="M111" s="366" t="str">
        <f t="shared" si="7"/>
        <v/>
      </c>
      <c r="N111" s="332"/>
      <c r="O111" s="332"/>
      <c r="P111" s="331"/>
      <c r="Q111" s="334"/>
      <c r="R111" s="333"/>
    </row>
    <row r="112" spans="1:18" ht="82.8">
      <c r="A112" s="305" t="s">
        <v>497</v>
      </c>
      <c r="B112" s="305" t="s">
        <v>507</v>
      </c>
      <c r="C112" s="305" t="s">
        <v>226</v>
      </c>
      <c r="D112" s="309" t="s">
        <v>225</v>
      </c>
      <c r="E112" s="309" t="s">
        <v>317</v>
      </c>
      <c r="F112" s="472"/>
      <c r="G112" s="328"/>
      <c r="H112" s="309" t="s">
        <v>317</v>
      </c>
      <c r="I112" s="312" t="s">
        <v>225</v>
      </c>
      <c r="J112" s="311" t="s">
        <v>656</v>
      </c>
      <c r="K112" s="311" t="s">
        <v>657</v>
      </c>
      <c r="L112" s="34" t="s">
        <v>505</v>
      </c>
      <c r="M112" s="366" t="str">
        <f t="shared" si="7"/>
        <v/>
      </c>
      <c r="N112" s="332"/>
      <c r="O112" s="332"/>
      <c r="P112" s="331"/>
      <c r="Q112" s="334"/>
      <c r="R112" s="333"/>
    </row>
    <row r="113" spans="1:18" ht="13.8">
      <c r="A113" s="323"/>
      <c r="B113" s="324"/>
      <c r="C113" s="324"/>
      <c r="D113" s="309"/>
      <c r="E113" s="325"/>
      <c r="F113" s="472"/>
      <c r="G113" s="314"/>
      <c r="H113" s="325"/>
      <c r="I113" s="324"/>
      <c r="J113" s="326"/>
      <c r="K113" s="374"/>
      <c r="L113" s="34"/>
    </row>
    <row r="114" spans="1:18" ht="26.4">
      <c r="A114" s="304"/>
      <c r="B114" s="304"/>
      <c r="C114" s="304"/>
      <c r="D114" s="309"/>
      <c r="E114" s="304"/>
      <c r="F114" s="472"/>
      <c r="G114" s="363" t="str">
        <f>C115</f>
        <v>1.1.8: Adequate rest</v>
      </c>
      <c r="H114" s="363"/>
      <c r="I114" s="363"/>
      <c r="J114" s="364"/>
      <c r="K114" s="307"/>
      <c r="L114" s="34" t="s">
        <v>505</v>
      </c>
      <c r="M114" s="466" t="s">
        <v>506</v>
      </c>
      <c r="N114" s="466"/>
      <c r="O114" s="466"/>
      <c r="P114" s="466"/>
      <c r="Q114" s="466"/>
      <c r="R114" s="365"/>
    </row>
    <row r="115" spans="1:18" ht="55.2">
      <c r="A115" s="305" t="s">
        <v>497</v>
      </c>
      <c r="B115" s="305" t="s">
        <v>507</v>
      </c>
      <c r="C115" s="305" t="s">
        <v>228</v>
      </c>
      <c r="D115" s="309" t="s">
        <v>214</v>
      </c>
      <c r="E115" s="309" t="s">
        <v>318</v>
      </c>
      <c r="F115" s="472"/>
      <c r="G115" s="328"/>
      <c r="H115" s="309" t="s">
        <v>318</v>
      </c>
      <c r="I115" s="310" t="s">
        <v>214</v>
      </c>
      <c r="J115" s="311" t="s">
        <v>521</v>
      </c>
      <c r="K115" s="311"/>
      <c r="L115" s="34" t="s">
        <v>505</v>
      </c>
      <c r="M115" s="366" t="str">
        <f t="shared" ref="M115:M124" si="8">IF(OR(N115="N",O115="N",P115="N"),"N",
IF(AND(N115="",O115="",P115=""),"",
IF(OR(
AND(N115="Not Assessed",O115&lt;&gt;"Y",P115&lt;&gt;"Y"),
AND(O115="Not Assessed",N115&lt;&gt;"Y",P115&lt;&gt;"Y"),
AND(P115="Not Assessed",O115&lt;&gt;"Y",N115&lt;&gt;"Y")),
"Not Assessed",
IF(OR(N115="Y",O115="Y",P115="Y"),"Y",
IF(OR(N115="NA",O115="NA",P115="NA"),"NA","Y")))))</f>
        <v/>
      </c>
      <c r="N115" s="332"/>
      <c r="O115" s="332"/>
      <c r="P115" s="331"/>
      <c r="Q115" s="334"/>
      <c r="R115" s="333"/>
    </row>
    <row r="116" spans="1:18" ht="41.4">
      <c r="A116" s="305" t="s">
        <v>497</v>
      </c>
      <c r="B116" s="305" t="s">
        <v>507</v>
      </c>
      <c r="C116" s="305" t="s">
        <v>228</v>
      </c>
      <c r="D116" s="309" t="s">
        <v>214</v>
      </c>
      <c r="E116" s="309" t="s">
        <v>319</v>
      </c>
      <c r="F116" s="472"/>
      <c r="G116" s="328"/>
      <c r="H116" s="309" t="s">
        <v>319</v>
      </c>
      <c r="I116" s="310" t="s">
        <v>214</v>
      </c>
      <c r="J116" s="311" t="s">
        <v>658</v>
      </c>
      <c r="K116" s="311" t="s">
        <v>659</v>
      </c>
      <c r="L116" s="34" t="s">
        <v>505</v>
      </c>
      <c r="M116" s="366" t="str">
        <f t="shared" si="8"/>
        <v/>
      </c>
      <c r="N116" s="332"/>
      <c r="O116" s="332"/>
      <c r="P116" s="331"/>
      <c r="Q116" s="334"/>
      <c r="R116" s="333"/>
    </row>
    <row r="117" spans="1:18" ht="27.6">
      <c r="A117" s="305" t="s">
        <v>497</v>
      </c>
      <c r="B117" s="305" t="s">
        <v>507</v>
      </c>
      <c r="C117" s="305" t="s">
        <v>228</v>
      </c>
      <c r="D117" s="309" t="s">
        <v>214</v>
      </c>
      <c r="E117" s="309" t="s">
        <v>320</v>
      </c>
      <c r="F117" s="472"/>
      <c r="G117" s="328"/>
      <c r="H117" s="309" t="s">
        <v>320</v>
      </c>
      <c r="I117" s="310" t="s">
        <v>214</v>
      </c>
      <c r="J117" s="311" t="s">
        <v>660</v>
      </c>
      <c r="K117" s="311" t="s">
        <v>661</v>
      </c>
      <c r="L117" s="34" t="s">
        <v>505</v>
      </c>
      <c r="M117" s="366" t="str">
        <f t="shared" si="8"/>
        <v/>
      </c>
      <c r="N117" s="332"/>
      <c r="O117" s="332"/>
      <c r="P117" s="331"/>
      <c r="Q117" s="334"/>
      <c r="R117" s="333"/>
    </row>
    <row r="118" spans="1:18" ht="41.4">
      <c r="A118" s="305" t="s">
        <v>497</v>
      </c>
      <c r="B118" s="305" t="s">
        <v>507</v>
      </c>
      <c r="C118" s="305" t="s">
        <v>228</v>
      </c>
      <c r="D118" s="309" t="s">
        <v>214</v>
      </c>
      <c r="E118" s="309" t="s">
        <v>321</v>
      </c>
      <c r="F118" s="472"/>
      <c r="G118" s="328"/>
      <c r="H118" s="309" t="s">
        <v>321</v>
      </c>
      <c r="I118" s="310" t="s">
        <v>214</v>
      </c>
      <c r="J118" s="311" t="s">
        <v>662</v>
      </c>
      <c r="K118" s="311" t="s">
        <v>663</v>
      </c>
      <c r="L118" s="34" t="s">
        <v>505</v>
      </c>
      <c r="M118" s="366" t="str">
        <f t="shared" si="8"/>
        <v/>
      </c>
      <c r="N118" s="332"/>
      <c r="O118" s="332"/>
      <c r="P118" s="331"/>
      <c r="Q118" s="334"/>
      <c r="R118" s="333"/>
    </row>
    <row r="119" spans="1:18" ht="55.2">
      <c r="A119" s="305" t="s">
        <v>497</v>
      </c>
      <c r="B119" s="305" t="s">
        <v>507</v>
      </c>
      <c r="C119" s="305" t="s">
        <v>228</v>
      </c>
      <c r="D119" s="309" t="s">
        <v>214</v>
      </c>
      <c r="E119" s="309" t="s">
        <v>322</v>
      </c>
      <c r="F119" s="472"/>
      <c r="G119" s="328"/>
      <c r="H119" s="309" t="s">
        <v>322</v>
      </c>
      <c r="I119" s="310" t="s">
        <v>214</v>
      </c>
      <c r="J119" s="311" t="s">
        <v>664</v>
      </c>
      <c r="K119" s="311" t="s">
        <v>665</v>
      </c>
      <c r="L119" s="34" t="s">
        <v>505</v>
      </c>
      <c r="M119" s="366" t="str">
        <f t="shared" si="8"/>
        <v/>
      </c>
      <c r="N119" s="332"/>
      <c r="O119" s="332"/>
      <c r="P119" s="331"/>
      <c r="Q119" s="334"/>
      <c r="R119" s="333"/>
    </row>
    <row r="120" spans="1:18" ht="41.4">
      <c r="A120" s="305" t="s">
        <v>497</v>
      </c>
      <c r="B120" s="305" t="s">
        <v>507</v>
      </c>
      <c r="C120" s="305" t="s">
        <v>228</v>
      </c>
      <c r="D120" s="309" t="s">
        <v>214</v>
      </c>
      <c r="E120" s="309" t="s">
        <v>323</v>
      </c>
      <c r="F120" s="472"/>
      <c r="G120" s="328"/>
      <c r="H120" s="309" t="s">
        <v>323</v>
      </c>
      <c r="I120" s="310" t="s">
        <v>214</v>
      </c>
      <c r="J120" s="311" t="s">
        <v>666</v>
      </c>
      <c r="K120" s="311" t="s">
        <v>667</v>
      </c>
      <c r="L120" s="34" t="s">
        <v>505</v>
      </c>
      <c r="M120" s="366" t="str">
        <f t="shared" si="8"/>
        <v/>
      </c>
      <c r="N120" s="332"/>
      <c r="O120" s="332"/>
      <c r="P120" s="331"/>
      <c r="Q120" s="334"/>
      <c r="R120" s="333"/>
    </row>
    <row r="121" spans="1:18" ht="27.6">
      <c r="A121" s="305" t="s">
        <v>497</v>
      </c>
      <c r="B121" s="305" t="s">
        <v>507</v>
      </c>
      <c r="C121" s="305" t="s">
        <v>228</v>
      </c>
      <c r="D121" s="309" t="s">
        <v>225</v>
      </c>
      <c r="E121" s="309" t="s">
        <v>324</v>
      </c>
      <c r="F121" s="472"/>
      <c r="G121" s="328"/>
      <c r="H121" s="309" t="s">
        <v>324</v>
      </c>
      <c r="I121" s="312" t="s">
        <v>225</v>
      </c>
      <c r="J121" s="311" t="s">
        <v>668</v>
      </c>
      <c r="K121" s="311" t="s">
        <v>669</v>
      </c>
      <c r="L121" s="34" t="s">
        <v>505</v>
      </c>
      <c r="M121" s="366" t="str">
        <f t="shared" si="8"/>
        <v/>
      </c>
      <c r="N121" s="332"/>
      <c r="O121" s="332"/>
      <c r="P121" s="331"/>
      <c r="Q121" s="334"/>
      <c r="R121" s="333"/>
    </row>
    <row r="122" spans="1:18" ht="207">
      <c r="A122" s="305" t="s">
        <v>497</v>
      </c>
      <c r="B122" s="305" t="s">
        <v>507</v>
      </c>
      <c r="C122" s="305" t="s">
        <v>228</v>
      </c>
      <c r="D122" s="309" t="s">
        <v>225</v>
      </c>
      <c r="E122" s="309" t="s">
        <v>325</v>
      </c>
      <c r="F122" s="472"/>
      <c r="G122" s="328"/>
      <c r="H122" s="309" t="s">
        <v>325</v>
      </c>
      <c r="I122" s="312" t="s">
        <v>225</v>
      </c>
      <c r="J122" s="311" t="s">
        <v>670</v>
      </c>
      <c r="K122" s="311" t="s">
        <v>671</v>
      </c>
      <c r="L122" s="34" t="s">
        <v>505</v>
      </c>
      <c r="M122" s="366" t="str">
        <f t="shared" si="8"/>
        <v/>
      </c>
      <c r="N122" s="332"/>
      <c r="O122" s="332"/>
      <c r="P122" s="331"/>
      <c r="Q122" s="334"/>
      <c r="R122" s="333"/>
    </row>
    <row r="123" spans="1:18" ht="27.6">
      <c r="A123" s="305" t="s">
        <v>497</v>
      </c>
      <c r="B123" s="305" t="s">
        <v>507</v>
      </c>
      <c r="C123" s="305" t="s">
        <v>228</v>
      </c>
      <c r="D123" s="309" t="s">
        <v>225</v>
      </c>
      <c r="E123" s="309" t="s">
        <v>326</v>
      </c>
      <c r="F123" s="472"/>
      <c r="G123" s="328"/>
      <c r="H123" s="309" t="s">
        <v>326</v>
      </c>
      <c r="I123" s="312" t="s">
        <v>225</v>
      </c>
      <c r="J123" s="311" t="s">
        <v>672</v>
      </c>
      <c r="K123" s="311"/>
      <c r="L123" s="34" t="s">
        <v>505</v>
      </c>
      <c r="M123" s="366" t="str">
        <f t="shared" si="8"/>
        <v/>
      </c>
      <c r="N123" s="332"/>
      <c r="O123" s="332"/>
      <c r="P123" s="331"/>
      <c r="Q123" s="334"/>
      <c r="R123" s="333"/>
    </row>
    <row r="124" spans="1:18" ht="41.4">
      <c r="A124" s="305" t="s">
        <v>497</v>
      </c>
      <c r="B124" s="305" t="s">
        <v>507</v>
      </c>
      <c r="C124" s="305" t="s">
        <v>228</v>
      </c>
      <c r="D124" s="309" t="s">
        <v>225</v>
      </c>
      <c r="E124" s="309" t="s">
        <v>327</v>
      </c>
      <c r="F124" s="472"/>
      <c r="G124" s="328"/>
      <c r="H124" s="309" t="s">
        <v>327</v>
      </c>
      <c r="I124" s="312" t="s">
        <v>225</v>
      </c>
      <c r="J124" s="311" t="s">
        <v>673</v>
      </c>
      <c r="K124" s="377" t="s">
        <v>674</v>
      </c>
      <c r="L124" s="34" t="s">
        <v>505</v>
      </c>
      <c r="M124" s="366" t="str">
        <f t="shared" si="8"/>
        <v/>
      </c>
      <c r="N124" s="332"/>
      <c r="O124" s="332"/>
      <c r="P124" s="331"/>
      <c r="Q124" s="334"/>
      <c r="R124" s="333"/>
    </row>
    <row r="125" spans="1:18" ht="13.8">
      <c r="A125" s="323"/>
      <c r="B125" s="324"/>
      <c r="C125" s="324"/>
      <c r="D125" s="309"/>
      <c r="E125" s="325"/>
      <c r="F125" s="472"/>
      <c r="G125" s="314"/>
      <c r="H125" s="325"/>
      <c r="I125" s="324"/>
      <c r="J125" s="326"/>
      <c r="K125" s="374"/>
      <c r="L125" s="34"/>
    </row>
    <row r="126" spans="1:18" ht="26.4">
      <c r="A126" s="304"/>
      <c r="B126" s="304"/>
      <c r="C126" s="304"/>
      <c r="D126" s="309"/>
      <c r="E126" s="304"/>
      <c r="F126" s="472"/>
      <c r="G126" s="363" t="str">
        <f>C127</f>
        <v>1.1.9: Access to basic services for worker housing and liveaboard vessels</v>
      </c>
      <c r="H126" s="363"/>
      <c r="I126" s="363"/>
      <c r="J126" s="364"/>
      <c r="K126" s="307"/>
      <c r="L126" s="34" t="s">
        <v>505</v>
      </c>
      <c r="M126" s="466" t="s">
        <v>506</v>
      </c>
      <c r="N126" s="466"/>
      <c r="O126" s="466"/>
      <c r="P126" s="466"/>
      <c r="Q126" s="466"/>
      <c r="R126" s="365"/>
    </row>
    <row r="127" spans="1:18" ht="55.2">
      <c r="A127" s="305" t="s">
        <v>497</v>
      </c>
      <c r="B127" s="305" t="s">
        <v>507</v>
      </c>
      <c r="C127" s="322" t="s">
        <v>230</v>
      </c>
      <c r="D127" s="309" t="s">
        <v>214</v>
      </c>
      <c r="E127" s="309" t="s">
        <v>328</v>
      </c>
      <c r="F127" s="472"/>
      <c r="G127" s="329"/>
      <c r="H127" s="309" t="s">
        <v>328</v>
      </c>
      <c r="I127" s="310" t="s">
        <v>214</v>
      </c>
      <c r="J127" s="311" t="s">
        <v>521</v>
      </c>
      <c r="K127" s="377"/>
      <c r="L127" s="34" t="s">
        <v>505</v>
      </c>
      <c r="M127" s="366" t="str">
        <f t="shared" ref="M127:M139" si="9">IF(OR(N127="N",O127="N",P127="N"),"N",
IF(AND(N127="",O127="",P127=""),"",
IF(OR(
AND(N127="Not Assessed",O127&lt;&gt;"Y",P127&lt;&gt;"Y"),
AND(O127="Not Assessed",N127&lt;&gt;"Y",P127&lt;&gt;"Y"),
AND(P127="Not Assessed",O127&lt;&gt;"Y",N127&lt;&gt;"Y")),
"Not Assessed",
IF(OR(N127="Y",O127="Y",P127="Y"),"Y",
IF(OR(N127="NA",O127="NA",P127="NA"),"NA","Y")))))</f>
        <v/>
      </c>
      <c r="N127" s="332"/>
      <c r="O127" s="332"/>
      <c r="P127" s="331"/>
      <c r="Q127" s="334"/>
      <c r="R127" s="333"/>
    </row>
    <row r="128" spans="1:18" ht="165.6">
      <c r="A128" s="305" t="s">
        <v>497</v>
      </c>
      <c r="B128" s="305" t="s">
        <v>507</v>
      </c>
      <c r="C128" s="322" t="s">
        <v>230</v>
      </c>
      <c r="D128" s="309" t="s">
        <v>214</v>
      </c>
      <c r="E128" s="309" t="s">
        <v>329</v>
      </c>
      <c r="F128" s="472"/>
      <c r="G128" s="329"/>
      <c r="H128" s="309" t="s">
        <v>329</v>
      </c>
      <c r="I128" s="310" t="s">
        <v>214</v>
      </c>
      <c r="J128" s="311" t="s">
        <v>675</v>
      </c>
      <c r="K128" s="377" t="s">
        <v>676</v>
      </c>
      <c r="L128" s="34" t="s">
        <v>505</v>
      </c>
      <c r="M128" s="366" t="str">
        <f t="shared" si="9"/>
        <v/>
      </c>
      <c r="N128" s="332"/>
      <c r="O128" s="332"/>
      <c r="P128" s="331"/>
      <c r="Q128" s="334"/>
      <c r="R128" s="333"/>
    </row>
    <row r="129" spans="1:18" ht="55.2">
      <c r="A129" s="305" t="s">
        <v>497</v>
      </c>
      <c r="B129" s="305" t="s">
        <v>507</v>
      </c>
      <c r="C129" s="322" t="s">
        <v>230</v>
      </c>
      <c r="D129" s="309" t="s">
        <v>214</v>
      </c>
      <c r="E129" s="309" t="s">
        <v>330</v>
      </c>
      <c r="F129" s="472"/>
      <c r="G129" s="329"/>
      <c r="H129" s="309" t="s">
        <v>330</v>
      </c>
      <c r="I129" s="310" t="s">
        <v>214</v>
      </c>
      <c r="J129" s="311" t="s">
        <v>677</v>
      </c>
      <c r="K129" s="374" t="s">
        <v>678</v>
      </c>
      <c r="L129" s="34" t="s">
        <v>505</v>
      </c>
      <c r="M129" s="366" t="str">
        <f t="shared" si="9"/>
        <v/>
      </c>
      <c r="N129" s="332"/>
      <c r="O129" s="332"/>
      <c r="P129" s="331"/>
      <c r="Q129" s="334"/>
      <c r="R129" s="333"/>
    </row>
    <row r="130" spans="1:18" ht="27.6">
      <c r="A130" s="305" t="s">
        <v>497</v>
      </c>
      <c r="B130" s="305" t="s">
        <v>507</v>
      </c>
      <c r="C130" s="322" t="s">
        <v>230</v>
      </c>
      <c r="D130" s="309" t="s">
        <v>214</v>
      </c>
      <c r="E130" s="309" t="s">
        <v>331</v>
      </c>
      <c r="F130" s="472"/>
      <c r="G130" s="329"/>
      <c r="H130" s="309" t="s">
        <v>331</v>
      </c>
      <c r="I130" s="310" t="s">
        <v>214</v>
      </c>
      <c r="J130" s="311" t="s">
        <v>679</v>
      </c>
      <c r="K130" s="311"/>
      <c r="L130" s="34" t="s">
        <v>505</v>
      </c>
      <c r="M130" s="366" t="str">
        <f t="shared" si="9"/>
        <v/>
      </c>
      <c r="N130" s="332"/>
      <c r="O130" s="332"/>
      <c r="P130" s="331"/>
      <c r="Q130" s="334"/>
      <c r="R130" s="333"/>
    </row>
    <row r="131" spans="1:18" ht="41.4">
      <c r="A131" s="305" t="s">
        <v>497</v>
      </c>
      <c r="B131" s="305" t="s">
        <v>507</v>
      </c>
      <c r="C131" s="322" t="s">
        <v>230</v>
      </c>
      <c r="D131" s="309" t="s">
        <v>214</v>
      </c>
      <c r="E131" s="309" t="s">
        <v>332</v>
      </c>
      <c r="F131" s="472"/>
      <c r="G131" s="329"/>
      <c r="H131" s="309" t="s">
        <v>332</v>
      </c>
      <c r="I131" s="310" t="s">
        <v>214</v>
      </c>
      <c r="J131" s="311" t="s">
        <v>680</v>
      </c>
      <c r="K131" s="311" t="s">
        <v>681</v>
      </c>
      <c r="L131" s="34" t="s">
        <v>505</v>
      </c>
      <c r="M131" s="366" t="str">
        <f t="shared" si="9"/>
        <v/>
      </c>
      <c r="N131" s="332"/>
      <c r="O131" s="332"/>
      <c r="P131" s="331"/>
      <c r="Q131" s="334"/>
      <c r="R131" s="333"/>
    </row>
    <row r="132" spans="1:18" ht="55.2">
      <c r="A132" s="305" t="s">
        <v>497</v>
      </c>
      <c r="B132" s="305" t="s">
        <v>507</v>
      </c>
      <c r="C132" s="322" t="s">
        <v>230</v>
      </c>
      <c r="D132" s="309" t="s">
        <v>214</v>
      </c>
      <c r="E132" s="309" t="s">
        <v>333</v>
      </c>
      <c r="F132" s="472"/>
      <c r="G132" s="329"/>
      <c r="H132" s="309" t="s">
        <v>333</v>
      </c>
      <c r="I132" s="310" t="s">
        <v>214</v>
      </c>
      <c r="J132" s="311" t="s">
        <v>682</v>
      </c>
      <c r="K132" s="311" t="s">
        <v>683</v>
      </c>
      <c r="L132" s="34" t="s">
        <v>505</v>
      </c>
      <c r="M132" s="366" t="str">
        <f t="shared" si="9"/>
        <v/>
      </c>
      <c r="N132" s="332"/>
      <c r="O132" s="332"/>
      <c r="P132" s="331"/>
      <c r="Q132" s="334"/>
      <c r="R132" s="333"/>
    </row>
    <row r="133" spans="1:18" ht="26.4">
      <c r="A133" s="305" t="s">
        <v>497</v>
      </c>
      <c r="B133" s="305" t="s">
        <v>507</v>
      </c>
      <c r="C133" s="322" t="s">
        <v>230</v>
      </c>
      <c r="D133" s="309" t="s">
        <v>214</v>
      </c>
      <c r="E133" s="309" t="s">
        <v>334</v>
      </c>
      <c r="F133" s="472"/>
      <c r="G133" s="329"/>
      <c r="H133" s="309" t="s">
        <v>334</v>
      </c>
      <c r="I133" s="310" t="s">
        <v>214</v>
      </c>
      <c r="J133" s="311" t="s">
        <v>684</v>
      </c>
      <c r="K133" s="311"/>
      <c r="L133" s="34" t="s">
        <v>505</v>
      </c>
      <c r="M133" s="366" t="str">
        <f t="shared" si="9"/>
        <v/>
      </c>
      <c r="N133" s="332"/>
      <c r="O133" s="332"/>
      <c r="P133" s="331"/>
      <c r="Q133" s="334"/>
      <c r="R133" s="333"/>
    </row>
    <row r="134" spans="1:18" ht="69">
      <c r="A134" s="305" t="s">
        <v>497</v>
      </c>
      <c r="B134" s="305" t="s">
        <v>507</v>
      </c>
      <c r="C134" s="322" t="s">
        <v>230</v>
      </c>
      <c r="D134" s="309" t="s">
        <v>214</v>
      </c>
      <c r="E134" s="309" t="s">
        <v>335</v>
      </c>
      <c r="F134" s="472"/>
      <c r="G134" s="329"/>
      <c r="H134" s="309" t="s">
        <v>335</v>
      </c>
      <c r="I134" s="310" t="s">
        <v>214</v>
      </c>
      <c r="J134" s="311" t="s">
        <v>685</v>
      </c>
      <c r="K134" s="311" t="s">
        <v>686</v>
      </c>
      <c r="L134" s="34" t="s">
        <v>505</v>
      </c>
      <c r="M134" s="366" t="str">
        <f t="shared" si="9"/>
        <v/>
      </c>
      <c r="N134" s="332"/>
      <c r="O134" s="332"/>
      <c r="P134" s="331"/>
      <c r="Q134" s="334"/>
      <c r="R134" s="333"/>
    </row>
    <row r="135" spans="1:18" ht="27.6">
      <c r="A135" s="305" t="s">
        <v>497</v>
      </c>
      <c r="B135" s="305" t="s">
        <v>507</v>
      </c>
      <c r="C135" s="322" t="s">
        <v>230</v>
      </c>
      <c r="D135" s="309" t="s">
        <v>225</v>
      </c>
      <c r="E135" s="309" t="s">
        <v>336</v>
      </c>
      <c r="F135" s="472"/>
      <c r="G135" s="329"/>
      <c r="H135" s="309" t="s">
        <v>336</v>
      </c>
      <c r="I135" s="312" t="s">
        <v>225</v>
      </c>
      <c r="J135" s="311" t="s">
        <v>687</v>
      </c>
      <c r="K135" s="311"/>
      <c r="L135" s="34" t="s">
        <v>505</v>
      </c>
      <c r="M135" s="366" t="str">
        <f t="shared" si="9"/>
        <v/>
      </c>
      <c r="N135" s="332"/>
      <c r="O135" s="332"/>
      <c r="P135" s="331"/>
      <c r="Q135" s="334"/>
      <c r="R135" s="333"/>
    </row>
    <row r="136" spans="1:18" ht="27.6">
      <c r="A136" s="305" t="s">
        <v>497</v>
      </c>
      <c r="B136" s="305" t="s">
        <v>507</v>
      </c>
      <c r="C136" s="322" t="s">
        <v>230</v>
      </c>
      <c r="D136" s="309" t="s">
        <v>225</v>
      </c>
      <c r="E136" s="309" t="s">
        <v>337</v>
      </c>
      <c r="F136" s="472"/>
      <c r="G136" s="329"/>
      <c r="H136" s="309" t="s">
        <v>337</v>
      </c>
      <c r="I136" s="312" t="s">
        <v>225</v>
      </c>
      <c r="J136" s="311" t="s">
        <v>688</v>
      </c>
      <c r="K136" s="311" t="s">
        <v>689</v>
      </c>
      <c r="L136" s="34" t="s">
        <v>505</v>
      </c>
      <c r="M136" s="366" t="str">
        <f t="shared" si="9"/>
        <v/>
      </c>
      <c r="N136" s="332"/>
      <c r="O136" s="332"/>
      <c r="P136" s="331"/>
      <c r="Q136" s="334"/>
      <c r="R136" s="333"/>
    </row>
    <row r="137" spans="1:18" ht="27.6">
      <c r="A137" s="305" t="s">
        <v>497</v>
      </c>
      <c r="B137" s="305" t="s">
        <v>507</v>
      </c>
      <c r="C137" s="322" t="s">
        <v>230</v>
      </c>
      <c r="D137" s="309" t="s">
        <v>225</v>
      </c>
      <c r="E137" s="309" t="s">
        <v>338</v>
      </c>
      <c r="F137" s="472"/>
      <c r="G137" s="329"/>
      <c r="H137" s="309" t="s">
        <v>338</v>
      </c>
      <c r="I137" s="312" t="s">
        <v>225</v>
      </c>
      <c r="J137" s="311" t="s">
        <v>690</v>
      </c>
      <c r="K137" s="311"/>
      <c r="L137" s="34" t="s">
        <v>505</v>
      </c>
      <c r="M137" s="366" t="str">
        <f t="shared" si="9"/>
        <v/>
      </c>
      <c r="N137" s="332"/>
      <c r="O137" s="332"/>
      <c r="P137" s="331"/>
      <c r="Q137" s="334"/>
      <c r="R137" s="333"/>
    </row>
    <row r="138" spans="1:18" ht="41.4">
      <c r="A138" s="305" t="s">
        <v>497</v>
      </c>
      <c r="B138" s="305" t="s">
        <v>507</v>
      </c>
      <c r="C138" s="322" t="s">
        <v>230</v>
      </c>
      <c r="D138" s="309" t="s">
        <v>225</v>
      </c>
      <c r="E138" s="309" t="s">
        <v>339</v>
      </c>
      <c r="F138" s="472"/>
      <c r="G138" s="329"/>
      <c r="H138" s="309" t="s">
        <v>339</v>
      </c>
      <c r="I138" s="312" t="s">
        <v>225</v>
      </c>
      <c r="J138" s="311" t="s">
        <v>691</v>
      </c>
      <c r="K138" s="311" t="s">
        <v>692</v>
      </c>
      <c r="L138" s="34" t="s">
        <v>505</v>
      </c>
      <c r="M138" s="366" t="str">
        <f t="shared" si="9"/>
        <v/>
      </c>
      <c r="N138" s="332"/>
      <c r="O138" s="332"/>
      <c r="P138" s="331"/>
      <c r="Q138" s="334"/>
      <c r="R138" s="333"/>
    </row>
    <row r="139" spans="1:18" ht="27.6">
      <c r="A139" s="305" t="s">
        <v>497</v>
      </c>
      <c r="B139" s="305" t="s">
        <v>507</v>
      </c>
      <c r="C139" s="322" t="s">
        <v>230</v>
      </c>
      <c r="D139" s="309" t="s">
        <v>225</v>
      </c>
      <c r="E139" s="309" t="s">
        <v>340</v>
      </c>
      <c r="F139" s="472"/>
      <c r="G139" s="329"/>
      <c r="H139" s="309" t="s">
        <v>340</v>
      </c>
      <c r="I139" s="312" t="s">
        <v>225</v>
      </c>
      <c r="J139" s="311" t="s">
        <v>693</v>
      </c>
      <c r="K139" s="311"/>
      <c r="L139" s="34" t="s">
        <v>505</v>
      </c>
      <c r="M139" s="366" t="str">
        <f t="shared" si="9"/>
        <v/>
      </c>
      <c r="N139" s="332"/>
      <c r="O139" s="332"/>
      <c r="P139" s="331"/>
      <c r="Q139" s="334"/>
      <c r="R139" s="333"/>
    </row>
    <row r="140" spans="1:18" ht="13.8">
      <c r="A140" s="323"/>
      <c r="B140" s="324"/>
      <c r="C140" s="324"/>
      <c r="D140" s="309"/>
      <c r="E140" s="325"/>
      <c r="F140" s="472"/>
      <c r="G140" s="314"/>
      <c r="H140" s="325"/>
      <c r="I140" s="324"/>
      <c r="J140" s="326"/>
      <c r="K140" s="374"/>
      <c r="L140" s="34"/>
    </row>
    <row r="141" spans="1:18" ht="26.4">
      <c r="A141" s="304"/>
      <c r="B141" s="304"/>
      <c r="C141" s="304"/>
      <c r="D141" s="309"/>
      <c r="E141" s="304"/>
      <c r="F141" s="472"/>
      <c r="G141" s="363" t="str">
        <f>C142</f>
        <v>1.1.10: Occupational safety</v>
      </c>
      <c r="H141" s="363"/>
      <c r="I141" s="363"/>
      <c r="J141" s="364"/>
      <c r="K141" s="307"/>
      <c r="L141" s="34" t="s">
        <v>505</v>
      </c>
      <c r="M141" s="466" t="s">
        <v>506</v>
      </c>
      <c r="N141" s="466"/>
      <c r="O141" s="466"/>
      <c r="P141" s="466"/>
      <c r="Q141" s="466"/>
      <c r="R141" s="365"/>
    </row>
    <row r="142" spans="1:18" ht="55.2">
      <c r="A142" s="305" t="s">
        <v>497</v>
      </c>
      <c r="B142" s="305" t="s">
        <v>507</v>
      </c>
      <c r="C142" s="322" t="s">
        <v>232</v>
      </c>
      <c r="D142" s="309" t="s">
        <v>214</v>
      </c>
      <c r="E142" s="309" t="s">
        <v>341</v>
      </c>
      <c r="F142" s="472"/>
      <c r="G142" s="329"/>
      <c r="H142" s="309" t="s">
        <v>341</v>
      </c>
      <c r="I142" s="310" t="s">
        <v>214</v>
      </c>
      <c r="J142" s="311" t="s">
        <v>521</v>
      </c>
      <c r="K142" s="311"/>
      <c r="L142" s="34" t="s">
        <v>505</v>
      </c>
      <c r="M142" s="366" t="str">
        <f t="shared" ref="M142:M157" si="10">IF(OR(N142="N",O142="N",P142="N"),"N",
IF(AND(N142="",O142="",P142=""),"",
IF(OR(
AND(N142="Not Assessed",O142&lt;&gt;"Y",P142&lt;&gt;"Y"),
AND(O142="Not Assessed",N142&lt;&gt;"Y",P142&lt;&gt;"Y"),
AND(P142="Not Assessed",O142&lt;&gt;"Y",N142&lt;&gt;"Y")),
"Not Assessed",
IF(OR(N142="Y",O142="Y",P142="Y"),"Y",
IF(OR(N142="NA",O142="NA",P142="NA"),"NA","Y")))))</f>
        <v/>
      </c>
      <c r="N142" s="332"/>
      <c r="O142" s="332"/>
      <c r="P142" s="331"/>
      <c r="Q142" s="334"/>
      <c r="R142" s="333"/>
    </row>
    <row r="143" spans="1:18" ht="41.4">
      <c r="A143" s="305" t="s">
        <v>497</v>
      </c>
      <c r="B143" s="305" t="s">
        <v>507</v>
      </c>
      <c r="C143" s="322" t="s">
        <v>232</v>
      </c>
      <c r="D143" s="309" t="s">
        <v>214</v>
      </c>
      <c r="E143" s="309" t="s">
        <v>342</v>
      </c>
      <c r="F143" s="472"/>
      <c r="G143" s="329"/>
      <c r="H143" s="309" t="s">
        <v>342</v>
      </c>
      <c r="I143" s="310" t="s">
        <v>214</v>
      </c>
      <c r="J143" s="311" t="s">
        <v>694</v>
      </c>
      <c r="K143" s="311"/>
      <c r="L143" s="34" t="s">
        <v>505</v>
      </c>
      <c r="M143" s="366" t="str">
        <f t="shared" si="10"/>
        <v/>
      </c>
      <c r="N143" s="332"/>
      <c r="O143" s="332"/>
      <c r="P143" s="331"/>
      <c r="Q143" s="334"/>
      <c r="R143" s="333"/>
    </row>
    <row r="144" spans="1:18" ht="69">
      <c r="A144" s="305" t="s">
        <v>497</v>
      </c>
      <c r="B144" s="305" t="s">
        <v>507</v>
      </c>
      <c r="C144" s="322" t="s">
        <v>232</v>
      </c>
      <c r="D144" s="309" t="s">
        <v>214</v>
      </c>
      <c r="E144" s="309" t="s">
        <v>343</v>
      </c>
      <c r="F144" s="472"/>
      <c r="G144" s="329"/>
      <c r="H144" s="309" t="s">
        <v>343</v>
      </c>
      <c r="I144" s="310" t="s">
        <v>214</v>
      </c>
      <c r="J144" s="311" t="s">
        <v>695</v>
      </c>
      <c r="K144" s="374" t="s">
        <v>696</v>
      </c>
      <c r="L144" s="34" t="s">
        <v>505</v>
      </c>
      <c r="M144" s="366" t="str">
        <f t="shared" si="10"/>
        <v/>
      </c>
      <c r="N144" s="332"/>
      <c r="O144" s="332"/>
      <c r="P144" s="331"/>
      <c r="Q144" s="334"/>
      <c r="R144" s="333"/>
    </row>
    <row r="145" spans="1:18" ht="138">
      <c r="A145" s="305" t="s">
        <v>497</v>
      </c>
      <c r="B145" s="305" t="s">
        <v>507</v>
      </c>
      <c r="C145" s="322" t="s">
        <v>232</v>
      </c>
      <c r="D145" s="309" t="s">
        <v>214</v>
      </c>
      <c r="E145" s="309" t="s">
        <v>344</v>
      </c>
      <c r="F145" s="472"/>
      <c r="G145" s="329"/>
      <c r="H145" s="309" t="s">
        <v>344</v>
      </c>
      <c r="I145" s="310" t="s">
        <v>214</v>
      </c>
      <c r="J145" s="311" t="s">
        <v>697</v>
      </c>
      <c r="K145" s="374" t="s">
        <v>698</v>
      </c>
      <c r="L145" s="34" t="s">
        <v>505</v>
      </c>
      <c r="M145" s="366" t="str">
        <f t="shared" si="10"/>
        <v/>
      </c>
      <c r="N145" s="332"/>
      <c r="O145" s="332"/>
      <c r="P145" s="331"/>
      <c r="Q145" s="334"/>
      <c r="R145" s="333"/>
    </row>
    <row r="146" spans="1:18" ht="27.6">
      <c r="A146" s="305" t="s">
        <v>497</v>
      </c>
      <c r="B146" s="305" t="s">
        <v>507</v>
      </c>
      <c r="C146" s="322" t="s">
        <v>232</v>
      </c>
      <c r="D146" s="309" t="s">
        <v>214</v>
      </c>
      <c r="E146" s="309" t="s">
        <v>345</v>
      </c>
      <c r="F146" s="472"/>
      <c r="G146" s="329"/>
      <c r="H146" s="309" t="s">
        <v>345</v>
      </c>
      <c r="I146" s="310" t="s">
        <v>214</v>
      </c>
      <c r="J146" s="311" t="s">
        <v>699</v>
      </c>
      <c r="K146" s="311" t="s">
        <v>700</v>
      </c>
      <c r="L146" s="34" t="s">
        <v>505</v>
      </c>
      <c r="M146" s="366" t="str">
        <f t="shared" si="10"/>
        <v/>
      </c>
      <c r="N146" s="332"/>
      <c r="O146" s="332"/>
      <c r="P146" s="331"/>
      <c r="Q146" s="334"/>
      <c r="R146" s="333"/>
    </row>
    <row r="147" spans="1:18" ht="41.4">
      <c r="A147" s="305" t="s">
        <v>497</v>
      </c>
      <c r="B147" s="305" t="s">
        <v>507</v>
      </c>
      <c r="C147" s="322" t="s">
        <v>232</v>
      </c>
      <c r="D147" s="309" t="s">
        <v>214</v>
      </c>
      <c r="E147" s="309" t="s">
        <v>346</v>
      </c>
      <c r="F147" s="472"/>
      <c r="G147" s="329"/>
      <c r="H147" s="309" t="s">
        <v>346</v>
      </c>
      <c r="I147" s="310" t="s">
        <v>214</v>
      </c>
      <c r="J147" s="311" t="s">
        <v>701</v>
      </c>
      <c r="K147" s="311" t="s">
        <v>702</v>
      </c>
      <c r="L147" s="34" t="s">
        <v>505</v>
      </c>
      <c r="M147" s="366" t="str">
        <f t="shared" si="10"/>
        <v/>
      </c>
      <c r="N147" s="332"/>
      <c r="O147" s="332"/>
      <c r="P147" s="331"/>
      <c r="Q147" s="334"/>
      <c r="R147" s="333"/>
    </row>
    <row r="148" spans="1:18" ht="165.6">
      <c r="A148" s="305" t="s">
        <v>497</v>
      </c>
      <c r="B148" s="305" t="s">
        <v>507</v>
      </c>
      <c r="C148" s="322" t="s">
        <v>232</v>
      </c>
      <c r="D148" s="309" t="s">
        <v>214</v>
      </c>
      <c r="E148" s="309" t="s">
        <v>347</v>
      </c>
      <c r="F148" s="472"/>
      <c r="G148" s="329"/>
      <c r="H148" s="309" t="s">
        <v>347</v>
      </c>
      <c r="I148" s="310" t="s">
        <v>214</v>
      </c>
      <c r="J148" s="311" t="s">
        <v>703</v>
      </c>
      <c r="K148" s="311" t="s">
        <v>704</v>
      </c>
      <c r="L148" s="34" t="s">
        <v>505</v>
      </c>
      <c r="M148" s="366" t="str">
        <f t="shared" si="10"/>
        <v/>
      </c>
      <c r="N148" s="332"/>
      <c r="O148" s="332"/>
      <c r="P148" s="331"/>
      <c r="Q148" s="334"/>
      <c r="R148" s="333"/>
    </row>
    <row r="149" spans="1:18" ht="27.6">
      <c r="A149" s="305" t="s">
        <v>497</v>
      </c>
      <c r="B149" s="305" t="s">
        <v>507</v>
      </c>
      <c r="C149" s="322" t="s">
        <v>232</v>
      </c>
      <c r="D149" s="309" t="s">
        <v>214</v>
      </c>
      <c r="E149" s="309" t="s">
        <v>348</v>
      </c>
      <c r="F149" s="472"/>
      <c r="G149" s="329"/>
      <c r="H149" s="309" t="s">
        <v>348</v>
      </c>
      <c r="I149" s="310" t="s">
        <v>214</v>
      </c>
      <c r="J149" s="311" t="s">
        <v>705</v>
      </c>
      <c r="K149" s="311"/>
      <c r="L149" s="34" t="s">
        <v>505</v>
      </c>
      <c r="M149" s="366" t="str">
        <f t="shared" si="10"/>
        <v/>
      </c>
      <c r="N149" s="332"/>
      <c r="O149" s="332"/>
      <c r="P149" s="331"/>
      <c r="Q149" s="334"/>
      <c r="R149" s="333"/>
    </row>
    <row r="150" spans="1:18" ht="27.6">
      <c r="A150" s="305" t="s">
        <v>497</v>
      </c>
      <c r="B150" s="305" t="s">
        <v>507</v>
      </c>
      <c r="C150" s="322" t="s">
        <v>232</v>
      </c>
      <c r="D150" s="309" t="s">
        <v>214</v>
      </c>
      <c r="E150" s="309" t="s">
        <v>349</v>
      </c>
      <c r="F150" s="472"/>
      <c r="G150" s="329"/>
      <c r="H150" s="309" t="s">
        <v>349</v>
      </c>
      <c r="I150" s="310" t="s">
        <v>214</v>
      </c>
      <c r="J150" s="311" t="s">
        <v>706</v>
      </c>
      <c r="K150" s="311" t="s">
        <v>707</v>
      </c>
      <c r="L150" s="34" t="s">
        <v>505</v>
      </c>
      <c r="M150" s="366" t="str">
        <f t="shared" si="10"/>
        <v/>
      </c>
      <c r="N150" s="332"/>
      <c r="O150" s="332"/>
      <c r="P150" s="331"/>
      <c r="Q150" s="334"/>
      <c r="R150" s="333"/>
    </row>
    <row r="151" spans="1:18" ht="55.2">
      <c r="A151" s="305" t="s">
        <v>497</v>
      </c>
      <c r="B151" s="305" t="s">
        <v>507</v>
      </c>
      <c r="C151" s="322" t="s">
        <v>232</v>
      </c>
      <c r="D151" s="309" t="s">
        <v>225</v>
      </c>
      <c r="E151" s="309" t="s">
        <v>350</v>
      </c>
      <c r="F151" s="472"/>
      <c r="G151" s="329"/>
      <c r="H151" s="309" t="s">
        <v>350</v>
      </c>
      <c r="I151" s="312" t="s">
        <v>225</v>
      </c>
      <c r="J151" s="311" t="s">
        <v>708</v>
      </c>
      <c r="K151" s="311" t="s">
        <v>709</v>
      </c>
      <c r="L151" s="34" t="s">
        <v>505</v>
      </c>
      <c r="M151" s="366" t="str">
        <f t="shared" si="10"/>
        <v/>
      </c>
      <c r="N151" s="332"/>
      <c r="O151" s="332"/>
      <c r="P151" s="331"/>
      <c r="Q151" s="334"/>
      <c r="R151" s="333"/>
    </row>
    <row r="152" spans="1:18" ht="69">
      <c r="A152" s="305" t="s">
        <v>497</v>
      </c>
      <c r="B152" s="305" t="s">
        <v>507</v>
      </c>
      <c r="C152" s="322" t="s">
        <v>232</v>
      </c>
      <c r="D152" s="309" t="s">
        <v>225</v>
      </c>
      <c r="E152" s="309" t="s">
        <v>351</v>
      </c>
      <c r="F152" s="472"/>
      <c r="G152" s="329"/>
      <c r="H152" s="309" t="s">
        <v>351</v>
      </c>
      <c r="I152" s="312" t="s">
        <v>225</v>
      </c>
      <c r="J152" s="311" t="s">
        <v>710</v>
      </c>
      <c r="K152" s="311" t="s">
        <v>711</v>
      </c>
      <c r="L152" s="34" t="s">
        <v>505</v>
      </c>
      <c r="M152" s="366" t="str">
        <f t="shared" si="10"/>
        <v/>
      </c>
      <c r="N152" s="332"/>
      <c r="O152" s="332"/>
      <c r="P152" s="331"/>
      <c r="Q152" s="334"/>
      <c r="R152" s="333"/>
    </row>
    <row r="153" spans="1:18" ht="27.6">
      <c r="A153" s="305" t="s">
        <v>497</v>
      </c>
      <c r="B153" s="305" t="s">
        <v>507</v>
      </c>
      <c r="C153" s="322" t="s">
        <v>232</v>
      </c>
      <c r="D153" s="309" t="s">
        <v>225</v>
      </c>
      <c r="E153" s="309" t="s">
        <v>352</v>
      </c>
      <c r="F153" s="472"/>
      <c r="G153" s="329"/>
      <c r="H153" s="309" t="s">
        <v>352</v>
      </c>
      <c r="I153" s="312" t="s">
        <v>225</v>
      </c>
      <c r="J153" s="311" t="s">
        <v>712</v>
      </c>
      <c r="K153" s="311" t="s">
        <v>713</v>
      </c>
      <c r="L153" s="34" t="s">
        <v>505</v>
      </c>
      <c r="M153" s="366" t="str">
        <f t="shared" si="10"/>
        <v/>
      </c>
      <c r="N153" s="332"/>
      <c r="O153" s="332"/>
      <c r="P153" s="331"/>
      <c r="Q153" s="334"/>
      <c r="R153" s="333"/>
    </row>
    <row r="154" spans="1:18" ht="151.80000000000001">
      <c r="A154" s="305" t="s">
        <v>497</v>
      </c>
      <c r="B154" s="305" t="s">
        <v>507</v>
      </c>
      <c r="C154" s="322" t="s">
        <v>232</v>
      </c>
      <c r="D154" s="309" t="s">
        <v>225</v>
      </c>
      <c r="E154" s="309" t="s">
        <v>353</v>
      </c>
      <c r="F154" s="472"/>
      <c r="G154" s="329"/>
      <c r="H154" s="309" t="s">
        <v>353</v>
      </c>
      <c r="I154" s="312" t="s">
        <v>225</v>
      </c>
      <c r="J154" s="311" t="s">
        <v>714</v>
      </c>
      <c r="K154" s="311" t="s">
        <v>715</v>
      </c>
      <c r="L154" s="34" t="s">
        <v>505</v>
      </c>
      <c r="M154" s="366" t="str">
        <f t="shared" si="10"/>
        <v/>
      </c>
      <c r="N154" s="332"/>
      <c r="O154" s="332"/>
      <c r="P154" s="331"/>
      <c r="Q154" s="334"/>
      <c r="R154" s="333"/>
    </row>
    <row r="155" spans="1:18" ht="110.4">
      <c r="A155" s="305" t="s">
        <v>497</v>
      </c>
      <c r="B155" s="305" t="s">
        <v>507</v>
      </c>
      <c r="C155" s="322" t="s">
        <v>232</v>
      </c>
      <c r="D155" s="309" t="s">
        <v>225</v>
      </c>
      <c r="E155" s="309" t="s">
        <v>354</v>
      </c>
      <c r="F155" s="472"/>
      <c r="G155" s="329"/>
      <c r="H155" s="309" t="s">
        <v>354</v>
      </c>
      <c r="I155" s="312" t="s">
        <v>225</v>
      </c>
      <c r="J155" s="311" t="s">
        <v>716</v>
      </c>
      <c r="K155" s="311" t="s">
        <v>717</v>
      </c>
      <c r="L155" s="34" t="s">
        <v>505</v>
      </c>
      <c r="M155" s="366" t="str">
        <f t="shared" si="10"/>
        <v/>
      </c>
      <c r="N155" s="332"/>
      <c r="O155" s="332"/>
      <c r="P155" s="331"/>
      <c r="Q155" s="334"/>
      <c r="R155" s="333"/>
    </row>
    <row r="156" spans="1:18" ht="27.6">
      <c r="A156" s="305" t="s">
        <v>497</v>
      </c>
      <c r="B156" s="305" t="s">
        <v>507</v>
      </c>
      <c r="C156" s="322" t="s">
        <v>232</v>
      </c>
      <c r="D156" s="309" t="s">
        <v>225</v>
      </c>
      <c r="E156" s="309" t="s">
        <v>355</v>
      </c>
      <c r="F156" s="472"/>
      <c r="G156" s="329"/>
      <c r="H156" s="309" t="s">
        <v>355</v>
      </c>
      <c r="I156" s="312" t="s">
        <v>225</v>
      </c>
      <c r="J156" s="311" t="s">
        <v>718</v>
      </c>
      <c r="K156" s="311"/>
      <c r="L156" s="34" t="s">
        <v>505</v>
      </c>
      <c r="M156" s="366" t="str">
        <f t="shared" si="10"/>
        <v/>
      </c>
      <c r="N156" s="332"/>
      <c r="O156" s="332"/>
      <c r="P156" s="331"/>
      <c r="Q156" s="334"/>
      <c r="R156" s="333"/>
    </row>
    <row r="157" spans="1:18" ht="82.8">
      <c r="A157" s="305" t="s">
        <v>497</v>
      </c>
      <c r="B157" s="305" t="s">
        <v>507</v>
      </c>
      <c r="C157" s="322" t="s">
        <v>232</v>
      </c>
      <c r="D157" s="309" t="s">
        <v>225</v>
      </c>
      <c r="E157" s="309" t="s">
        <v>356</v>
      </c>
      <c r="F157" s="472"/>
      <c r="G157" s="329"/>
      <c r="H157" s="309" t="s">
        <v>356</v>
      </c>
      <c r="I157" s="312" t="s">
        <v>225</v>
      </c>
      <c r="J157" s="311" t="s">
        <v>719</v>
      </c>
      <c r="K157" s="311" t="s">
        <v>720</v>
      </c>
      <c r="L157" s="34" t="s">
        <v>505</v>
      </c>
      <c r="M157" s="366" t="str">
        <f t="shared" si="10"/>
        <v/>
      </c>
      <c r="N157" s="332"/>
      <c r="O157" s="332"/>
      <c r="P157" s="331"/>
      <c r="Q157" s="334"/>
      <c r="R157" s="333"/>
    </row>
    <row r="158" spans="1:18" ht="13.8">
      <c r="A158" s="323"/>
      <c r="B158" s="324"/>
      <c r="C158" s="324"/>
      <c r="D158" s="309"/>
      <c r="E158" s="325"/>
      <c r="F158" s="472"/>
      <c r="G158" s="314"/>
      <c r="H158" s="325"/>
      <c r="I158" s="324"/>
      <c r="J158" s="326"/>
      <c r="K158" s="374"/>
      <c r="L158" s="34"/>
    </row>
    <row r="159" spans="1:18" ht="26.4">
      <c r="A159" s="304"/>
      <c r="B159" s="304"/>
      <c r="C159" s="304"/>
      <c r="D159" s="309"/>
      <c r="E159" s="304"/>
      <c r="F159" s="472"/>
      <c r="G159" s="363" t="str">
        <f>C160</f>
        <v>1.1.11: Medical response</v>
      </c>
      <c r="H159" s="363"/>
      <c r="I159" s="363"/>
      <c r="J159" s="364"/>
      <c r="K159" s="307"/>
      <c r="L159" s="34" t="s">
        <v>505</v>
      </c>
      <c r="M159" s="466" t="s">
        <v>506</v>
      </c>
      <c r="N159" s="466"/>
      <c r="O159" s="466"/>
      <c r="P159" s="466"/>
      <c r="Q159" s="466"/>
      <c r="R159" s="365"/>
    </row>
    <row r="160" spans="1:18" ht="55.2">
      <c r="A160" s="305" t="s">
        <v>497</v>
      </c>
      <c r="B160" s="305" t="s">
        <v>507</v>
      </c>
      <c r="C160" s="322" t="s">
        <v>234</v>
      </c>
      <c r="D160" s="309" t="s">
        <v>214</v>
      </c>
      <c r="E160" s="309" t="s">
        <v>357</v>
      </c>
      <c r="F160" s="472"/>
      <c r="G160" s="329"/>
      <c r="H160" s="309" t="s">
        <v>357</v>
      </c>
      <c r="I160" s="310" t="s">
        <v>214</v>
      </c>
      <c r="J160" s="311" t="s">
        <v>521</v>
      </c>
      <c r="K160" s="311"/>
      <c r="L160" s="34" t="s">
        <v>505</v>
      </c>
      <c r="M160" s="366" t="str">
        <f t="shared" ref="M160:M166" si="11">IF(OR(N160="N",O160="N",P160="N"),"N",
IF(AND(N160="",O160="",P160=""),"",
IF(OR(
AND(N160="Not Assessed",O160&lt;&gt;"Y",P160&lt;&gt;"Y"),
AND(O160="Not Assessed",N160&lt;&gt;"Y",P160&lt;&gt;"Y"),
AND(P160="Not Assessed",O160&lt;&gt;"Y",N160&lt;&gt;"Y")),
"Not Assessed",
IF(OR(N160="Y",O160="Y",P160="Y"),"Y",
IF(OR(N160="NA",O160="NA",P160="NA"),"NA","Y")))))</f>
        <v/>
      </c>
      <c r="N160" s="332"/>
      <c r="O160" s="332"/>
      <c r="P160" s="331"/>
      <c r="Q160" s="334"/>
      <c r="R160" s="333"/>
    </row>
    <row r="161" spans="1:18" ht="41.4">
      <c r="A161" s="305" t="s">
        <v>497</v>
      </c>
      <c r="B161" s="305" t="s">
        <v>507</v>
      </c>
      <c r="C161" s="322" t="s">
        <v>234</v>
      </c>
      <c r="D161" s="309" t="s">
        <v>214</v>
      </c>
      <c r="E161" s="309" t="s">
        <v>358</v>
      </c>
      <c r="F161" s="472"/>
      <c r="G161" s="329"/>
      <c r="H161" s="309" t="s">
        <v>358</v>
      </c>
      <c r="I161" s="310" t="s">
        <v>214</v>
      </c>
      <c r="J161" s="311" t="s">
        <v>721</v>
      </c>
      <c r="K161" s="311" t="s">
        <v>722</v>
      </c>
      <c r="L161" s="34" t="s">
        <v>505</v>
      </c>
      <c r="M161" s="366" t="str">
        <f t="shared" si="11"/>
        <v/>
      </c>
      <c r="N161" s="332"/>
      <c r="O161" s="332"/>
      <c r="P161" s="331"/>
      <c r="Q161" s="334"/>
      <c r="R161" s="333"/>
    </row>
    <row r="162" spans="1:18" ht="27.6">
      <c r="A162" s="305" t="s">
        <v>497</v>
      </c>
      <c r="B162" s="305" t="s">
        <v>507</v>
      </c>
      <c r="C162" s="322" t="s">
        <v>234</v>
      </c>
      <c r="D162" s="309" t="s">
        <v>214</v>
      </c>
      <c r="E162" s="309" t="s">
        <v>359</v>
      </c>
      <c r="F162" s="472"/>
      <c r="G162" s="329"/>
      <c r="H162" s="309" t="s">
        <v>359</v>
      </c>
      <c r="I162" s="310" t="s">
        <v>214</v>
      </c>
      <c r="J162" s="311" t="s">
        <v>723</v>
      </c>
      <c r="K162" s="374" t="s">
        <v>724</v>
      </c>
      <c r="L162" s="34" t="s">
        <v>505</v>
      </c>
      <c r="M162" s="366" t="str">
        <f t="shared" si="11"/>
        <v/>
      </c>
      <c r="N162" s="332"/>
      <c r="O162" s="332"/>
      <c r="P162" s="331"/>
      <c r="Q162" s="334"/>
      <c r="R162" s="333"/>
    </row>
    <row r="163" spans="1:18" ht="41.4">
      <c r="A163" s="305" t="s">
        <v>497</v>
      </c>
      <c r="B163" s="305" t="s">
        <v>507</v>
      </c>
      <c r="C163" s="322" t="s">
        <v>234</v>
      </c>
      <c r="D163" s="309" t="s">
        <v>214</v>
      </c>
      <c r="E163" s="309" t="s">
        <v>360</v>
      </c>
      <c r="F163" s="472"/>
      <c r="G163" s="329"/>
      <c r="H163" s="309" t="s">
        <v>360</v>
      </c>
      <c r="I163" s="310" t="s">
        <v>214</v>
      </c>
      <c r="J163" s="311" t="s">
        <v>725</v>
      </c>
      <c r="K163" s="374" t="s">
        <v>726</v>
      </c>
      <c r="L163" s="34" t="s">
        <v>505</v>
      </c>
      <c r="M163" s="366" t="str">
        <f t="shared" si="11"/>
        <v/>
      </c>
      <c r="N163" s="332"/>
      <c r="O163" s="332"/>
      <c r="P163" s="331"/>
      <c r="Q163" s="334"/>
      <c r="R163" s="333"/>
    </row>
    <row r="164" spans="1:18" ht="27.6">
      <c r="A164" s="305" t="s">
        <v>497</v>
      </c>
      <c r="B164" s="305" t="s">
        <v>507</v>
      </c>
      <c r="C164" s="322" t="s">
        <v>234</v>
      </c>
      <c r="D164" s="309" t="s">
        <v>214</v>
      </c>
      <c r="E164" s="309" t="s">
        <v>361</v>
      </c>
      <c r="F164" s="472"/>
      <c r="G164" s="329"/>
      <c r="H164" s="309" t="s">
        <v>361</v>
      </c>
      <c r="I164" s="310" t="s">
        <v>214</v>
      </c>
      <c r="J164" s="311" t="s">
        <v>727</v>
      </c>
      <c r="K164" s="311"/>
      <c r="L164" s="34" t="s">
        <v>505</v>
      </c>
      <c r="M164" s="366" t="str">
        <f t="shared" si="11"/>
        <v/>
      </c>
      <c r="N164" s="332"/>
      <c r="O164" s="332"/>
      <c r="P164" s="331"/>
      <c r="Q164" s="334"/>
      <c r="R164" s="333"/>
    </row>
    <row r="165" spans="1:18" ht="41.4">
      <c r="A165" s="305" t="s">
        <v>497</v>
      </c>
      <c r="B165" s="305" t="s">
        <v>507</v>
      </c>
      <c r="C165" s="322" t="s">
        <v>234</v>
      </c>
      <c r="D165" s="309" t="s">
        <v>225</v>
      </c>
      <c r="E165" s="309" t="s">
        <v>362</v>
      </c>
      <c r="F165" s="472"/>
      <c r="G165" s="329"/>
      <c r="H165" s="309" t="s">
        <v>362</v>
      </c>
      <c r="I165" s="312" t="s">
        <v>225</v>
      </c>
      <c r="J165" s="311" t="s">
        <v>728</v>
      </c>
      <c r="K165" s="311"/>
      <c r="L165" s="34" t="s">
        <v>505</v>
      </c>
      <c r="M165" s="366" t="str">
        <f t="shared" si="11"/>
        <v/>
      </c>
      <c r="N165" s="332"/>
      <c r="O165" s="332"/>
      <c r="P165" s="331"/>
      <c r="Q165" s="334"/>
      <c r="R165" s="333"/>
    </row>
    <row r="166" spans="1:18" ht="27.6">
      <c r="A166" s="305" t="s">
        <v>497</v>
      </c>
      <c r="B166" s="305" t="s">
        <v>507</v>
      </c>
      <c r="C166" s="322" t="s">
        <v>234</v>
      </c>
      <c r="D166" s="309" t="s">
        <v>225</v>
      </c>
      <c r="E166" s="309" t="s">
        <v>363</v>
      </c>
      <c r="F166" s="472"/>
      <c r="G166" s="329"/>
      <c r="H166" s="309" t="s">
        <v>363</v>
      </c>
      <c r="I166" s="312" t="s">
        <v>225</v>
      </c>
      <c r="J166" s="311" t="s">
        <v>729</v>
      </c>
      <c r="K166" s="311" t="s">
        <v>730</v>
      </c>
      <c r="L166" s="34" t="s">
        <v>505</v>
      </c>
      <c r="M166" s="366" t="str">
        <f t="shared" si="11"/>
        <v/>
      </c>
      <c r="N166" s="332"/>
      <c r="O166" s="332"/>
      <c r="P166" s="331"/>
      <c r="Q166" s="334"/>
      <c r="R166" s="333"/>
    </row>
    <row r="167" spans="1:18" ht="13.8">
      <c r="A167" s="323"/>
      <c r="B167" s="324"/>
      <c r="C167" s="324"/>
      <c r="D167" s="309"/>
      <c r="E167" s="325"/>
      <c r="F167" s="472"/>
      <c r="G167" s="314"/>
      <c r="H167" s="325"/>
      <c r="I167" s="324"/>
      <c r="J167" s="326"/>
      <c r="K167" s="374"/>
      <c r="L167" s="34"/>
    </row>
    <row r="168" spans="1:18" ht="26.4">
      <c r="A168" s="304"/>
      <c r="B168" s="304"/>
      <c r="C168" s="304"/>
      <c r="D168" s="309"/>
      <c r="E168" s="304"/>
      <c r="F168" s="472"/>
      <c r="G168" s="363" t="str">
        <f>C169</f>
        <v>1.1.12: Observer rights</v>
      </c>
      <c r="H168" s="363"/>
      <c r="I168" s="363"/>
      <c r="J168" s="364"/>
      <c r="K168" s="307"/>
      <c r="L168" s="34" t="s">
        <v>505</v>
      </c>
      <c r="M168" s="466" t="s">
        <v>506</v>
      </c>
      <c r="N168" s="466"/>
      <c r="O168" s="466"/>
      <c r="P168" s="466"/>
      <c r="Q168" s="466"/>
      <c r="R168" s="365"/>
    </row>
    <row r="169" spans="1:18" ht="55.2">
      <c r="A169" s="305" t="s">
        <v>497</v>
      </c>
      <c r="B169" s="305" t="s">
        <v>507</v>
      </c>
      <c r="C169" s="322" t="s">
        <v>236</v>
      </c>
      <c r="D169" s="309" t="s">
        <v>214</v>
      </c>
      <c r="E169" s="309" t="s">
        <v>364</v>
      </c>
      <c r="F169" s="472"/>
      <c r="G169" s="329"/>
      <c r="H169" s="309" t="s">
        <v>364</v>
      </c>
      <c r="I169" s="310" t="s">
        <v>214</v>
      </c>
      <c r="J169" s="311" t="s">
        <v>521</v>
      </c>
      <c r="K169" s="311"/>
      <c r="L169" s="34" t="s">
        <v>505</v>
      </c>
      <c r="M169" s="366" t="str">
        <f t="shared" ref="M169:M179" si="12">IF(OR(N169="N",O169="N",P169="N"),"N",
IF(AND(N169="",O169="",P169=""),"",
IF(OR(
AND(N169="Not Assessed",O169&lt;&gt;"Y",P169&lt;&gt;"Y"),
AND(O169="Not Assessed",N169&lt;&gt;"Y",P169&lt;&gt;"Y"),
AND(P169="Not Assessed",O169&lt;&gt;"Y",N169&lt;&gt;"Y")),
"Not Assessed",
IF(OR(N169="Y",O169="Y",P169="Y"),"Y",
IF(OR(N169="NA",O169="NA",P169="NA"),"NA","Y")))))</f>
        <v/>
      </c>
      <c r="N169" s="332"/>
      <c r="O169" s="332"/>
      <c r="P169" s="331"/>
      <c r="Q169" s="334"/>
      <c r="R169" s="333"/>
    </row>
    <row r="170" spans="1:18" ht="27.6">
      <c r="A170" s="305" t="s">
        <v>497</v>
      </c>
      <c r="B170" s="305" t="s">
        <v>507</v>
      </c>
      <c r="C170" s="322" t="s">
        <v>236</v>
      </c>
      <c r="D170" s="309" t="s">
        <v>214</v>
      </c>
      <c r="E170" s="309" t="s">
        <v>365</v>
      </c>
      <c r="F170" s="472"/>
      <c r="G170" s="329"/>
      <c r="H170" s="309" t="s">
        <v>365</v>
      </c>
      <c r="I170" s="310" t="s">
        <v>214</v>
      </c>
      <c r="J170" s="311" t="s">
        <v>731</v>
      </c>
      <c r="K170" s="311"/>
      <c r="L170" s="34" t="s">
        <v>505</v>
      </c>
      <c r="M170" s="366" t="str">
        <f t="shared" si="12"/>
        <v/>
      </c>
      <c r="N170" s="332"/>
      <c r="O170" s="332"/>
      <c r="P170" s="331"/>
      <c r="Q170" s="334"/>
      <c r="R170" s="333"/>
    </row>
    <row r="171" spans="1:18" ht="41.4">
      <c r="A171" s="305" t="s">
        <v>497</v>
      </c>
      <c r="B171" s="305" t="s">
        <v>507</v>
      </c>
      <c r="C171" s="322" t="s">
        <v>236</v>
      </c>
      <c r="D171" s="309" t="s">
        <v>214</v>
      </c>
      <c r="E171" s="309" t="s">
        <v>366</v>
      </c>
      <c r="F171" s="472"/>
      <c r="G171" s="329"/>
      <c r="H171" s="309" t="s">
        <v>366</v>
      </c>
      <c r="I171" s="310" t="s">
        <v>214</v>
      </c>
      <c r="J171" s="311" t="s">
        <v>732</v>
      </c>
      <c r="K171" s="311" t="s">
        <v>733</v>
      </c>
      <c r="L171" s="34" t="s">
        <v>505</v>
      </c>
      <c r="M171" s="366" t="str">
        <f t="shared" si="12"/>
        <v/>
      </c>
      <c r="N171" s="332"/>
      <c r="O171" s="332"/>
      <c r="P171" s="331"/>
      <c r="Q171" s="334"/>
      <c r="R171" s="333"/>
    </row>
    <row r="172" spans="1:18" ht="41.4">
      <c r="A172" s="305" t="s">
        <v>497</v>
      </c>
      <c r="B172" s="305" t="s">
        <v>507</v>
      </c>
      <c r="C172" s="322" t="s">
        <v>236</v>
      </c>
      <c r="D172" s="309" t="s">
        <v>214</v>
      </c>
      <c r="E172" s="309" t="s">
        <v>367</v>
      </c>
      <c r="F172" s="472"/>
      <c r="G172" s="329"/>
      <c r="H172" s="309" t="s">
        <v>367</v>
      </c>
      <c r="I172" s="310" t="s">
        <v>214</v>
      </c>
      <c r="J172" s="311" t="s">
        <v>734</v>
      </c>
      <c r="K172" s="311"/>
      <c r="L172" s="34" t="s">
        <v>505</v>
      </c>
      <c r="M172" s="366" t="str">
        <f t="shared" si="12"/>
        <v/>
      </c>
      <c r="N172" s="332"/>
      <c r="O172" s="332"/>
      <c r="P172" s="331"/>
      <c r="Q172" s="334"/>
      <c r="R172" s="333"/>
    </row>
    <row r="173" spans="1:18" ht="27.6">
      <c r="A173" s="305" t="s">
        <v>497</v>
      </c>
      <c r="B173" s="305" t="s">
        <v>507</v>
      </c>
      <c r="C173" s="322" t="s">
        <v>236</v>
      </c>
      <c r="D173" s="309" t="s">
        <v>214</v>
      </c>
      <c r="E173" s="309" t="s">
        <v>368</v>
      </c>
      <c r="F173" s="472"/>
      <c r="G173" s="329"/>
      <c r="H173" s="309" t="s">
        <v>368</v>
      </c>
      <c r="I173" s="310" t="s">
        <v>214</v>
      </c>
      <c r="J173" s="311" t="s">
        <v>735</v>
      </c>
      <c r="K173" s="311"/>
      <c r="L173" s="34" t="s">
        <v>505</v>
      </c>
      <c r="M173" s="366" t="str">
        <f t="shared" si="12"/>
        <v/>
      </c>
      <c r="N173" s="332"/>
      <c r="O173" s="332"/>
      <c r="P173" s="331"/>
      <c r="Q173" s="334"/>
      <c r="R173" s="333"/>
    </row>
    <row r="174" spans="1:18" ht="27.6">
      <c r="A174" s="305" t="s">
        <v>497</v>
      </c>
      <c r="B174" s="305" t="s">
        <v>507</v>
      </c>
      <c r="C174" s="322" t="s">
        <v>236</v>
      </c>
      <c r="D174" s="309" t="s">
        <v>214</v>
      </c>
      <c r="E174" s="309" t="s">
        <v>369</v>
      </c>
      <c r="F174" s="472"/>
      <c r="G174" s="329"/>
      <c r="H174" s="309" t="s">
        <v>369</v>
      </c>
      <c r="I174" s="310" t="s">
        <v>214</v>
      </c>
      <c r="J174" s="311" t="s">
        <v>736</v>
      </c>
      <c r="K174" s="311"/>
      <c r="L174" s="34" t="s">
        <v>505</v>
      </c>
      <c r="M174" s="366" t="str">
        <f t="shared" si="12"/>
        <v/>
      </c>
      <c r="N174" s="332"/>
      <c r="O174" s="332"/>
      <c r="P174" s="331"/>
      <c r="Q174" s="334"/>
      <c r="R174" s="333"/>
    </row>
    <row r="175" spans="1:18" ht="41.4">
      <c r="A175" s="305" t="s">
        <v>497</v>
      </c>
      <c r="B175" s="305" t="s">
        <v>507</v>
      </c>
      <c r="C175" s="322" t="s">
        <v>236</v>
      </c>
      <c r="D175" s="309" t="s">
        <v>214</v>
      </c>
      <c r="E175" s="309" t="s">
        <v>370</v>
      </c>
      <c r="F175" s="472"/>
      <c r="G175" s="329"/>
      <c r="H175" s="309" t="s">
        <v>370</v>
      </c>
      <c r="I175" s="310" t="s">
        <v>214</v>
      </c>
      <c r="J175" s="308" t="s">
        <v>737</v>
      </c>
      <c r="K175" s="311"/>
      <c r="L175" s="34" t="s">
        <v>505</v>
      </c>
      <c r="M175" s="366" t="str">
        <f t="shared" si="12"/>
        <v/>
      </c>
      <c r="N175" s="332"/>
      <c r="O175" s="332"/>
      <c r="P175" s="331"/>
      <c r="Q175" s="334"/>
      <c r="R175" s="333"/>
    </row>
    <row r="176" spans="1:18" ht="27.6">
      <c r="A176" s="305" t="s">
        <v>497</v>
      </c>
      <c r="B176" s="305" t="s">
        <v>507</v>
      </c>
      <c r="C176" s="322" t="s">
        <v>236</v>
      </c>
      <c r="D176" s="309" t="s">
        <v>214</v>
      </c>
      <c r="E176" s="309" t="s">
        <v>371</v>
      </c>
      <c r="F176" s="472"/>
      <c r="G176" s="329"/>
      <c r="H176" s="309" t="s">
        <v>371</v>
      </c>
      <c r="I176" s="310" t="s">
        <v>214</v>
      </c>
      <c r="J176" s="308" t="s">
        <v>738</v>
      </c>
      <c r="K176" s="311"/>
      <c r="L176" s="34" t="s">
        <v>505</v>
      </c>
      <c r="M176" s="366" t="str">
        <f t="shared" si="12"/>
        <v/>
      </c>
      <c r="N176" s="332"/>
      <c r="O176" s="332"/>
      <c r="P176" s="331"/>
      <c r="Q176" s="334"/>
      <c r="R176" s="333"/>
    </row>
    <row r="177" spans="1:18" ht="27.6">
      <c r="A177" s="305" t="s">
        <v>497</v>
      </c>
      <c r="B177" s="305" t="s">
        <v>507</v>
      </c>
      <c r="C177" s="322" t="s">
        <v>236</v>
      </c>
      <c r="D177" s="309" t="s">
        <v>225</v>
      </c>
      <c r="E177" s="309" t="s">
        <v>372</v>
      </c>
      <c r="F177" s="472"/>
      <c r="G177" s="329"/>
      <c r="H177" s="309" t="s">
        <v>372</v>
      </c>
      <c r="I177" s="312" t="s">
        <v>225</v>
      </c>
      <c r="J177" s="308" t="s">
        <v>739</v>
      </c>
      <c r="K177" s="311"/>
      <c r="L177" s="34" t="s">
        <v>505</v>
      </c>
      <c r="M177" s="366" t="str">
        <f t="shared" si="12"/>
        <v/>
      </c>
      <c r="N177" s="332"/>
      <c r="O177" s="332"/>
      <c r="P177" s="331"/>
      <c r="Q177" s="334"/>
      <c r="R177" s="333"/>
    </row>
    <row r="178" spans="1:18" ht="27.6">
      <c r="A178" s="305" t="s">
        <v>497</v>
      </c>
      <c r="B178" s="305" t="s">
        <v>507</v>
      </c>
      <c r="C178" s="322" t="s">
        <v>236</v>
      </c>
      <c r="D178" s="309" t="s">
        <v>225</v>
      </c>
      <c r="E178" s="309" t="s">
        <v>373</v>
      </c>
      <c r="F178" s="472"/>
      <c r="G178" s="329"/>
      <c r="H178" s="309" t="s">
        <v>373</v>
      </c>
      <c r="I178" s="312" t="s">
        <v>225</v>
      </c>
      <c r="J178" s="308" t="s">
        <v>740</v>
      </c>
      <c r="K178" s="311"/>
      <c r="L178" s="34" t="s">
        <v>505</v>
      </c>
      <c r="M178" s="366" t="str">
        <f t="shared" si="12"/>
        <v/>
      </c>
      <c r="N178" s="332"/>
      <c r="O178" s="332"/>
      <c r="P178" s="331"/>
      <c r="Q178" s="334"/>
      <c r="R178" s="333"/>
    </row>
    <row r="179" spans="1:18" ht="41.4">
      <c r="A179" s="305" t="s">
        <v>497</v>
      </c>
      <c r="B179" s="305" t="s">
        <v>507</v>
      </c>
      <c r="C179" s="322" t="s">
        <v>236</v>
      </c>
      <c r="D179" s="309" t="s">
        <v>225</v>
      </c>
      <c r="E179" s="309" t="s">
        <v>374</v>
      </c>
      <c r="F179" s="472"/>
      <c r="G179" s="329"/>
      <c r="H179" s="309" t="s">
        <v>374</v>
      </c>
      <c r="I179" s="312" t="s">
        <v>225</v>
      </c>
      <c r="J179" s="308" t="s">
        <v>741</v>
      </c>
      <c r="K179" s="311"/>
      <c r="L179" s="34" t="s">
        <v>505</v>
      </c>
      <c r="M179" s="366" t="str">
        <f t="shared" si="12"/>
        <v/>
      </c>
      <c r="N179" s="332"/>
      <c r="O179" s="332"/>
      <c r="P179" s="331"/>
      <c r="Q179" s="334"/>
      <c r="R179" s="333"/>
    </row>
    <row r="180" spans="1:18" ht="13.8">
      <c r="A180" s="323"/>
      <c r="B180" s="324"/>
      <c r="C180" s="324"/>
      <c r="D180" s="309"/>
      <c r="E180" s="325"/>
      <c r="F180" s="472"/>
      <c r="G180" s="314"/>
      <c r="H180" s="325"/>
      <c r="I180" s="324"/>
      <c r="J180" s="326"/>
      <c r="K180" s="374"/>
      <c r="L180" s="34"/>
    </row>
    <row r="181" spans="1:18" ht="30">
      <c r="A181" s="303"/>
      <c r="B181" s="303"/>
      <c r="C181" s="303"/>
      <c r="D181" s="303"/>
      <c r="E181" s="303"/>
      <c r="F181" s="471" t="str">
        <f>B183</f>
        <v>Component 1.2: Business conduct and commercial agreements uphold human rights and dignity of workers.</v>
      </c>
      <c r="G181" s="471"/>
      <c r="H181" s="471"/>
      <c r="I181" s="471"/>
      <c r="J181" s="471"/>
      <c r="K181" s="479"/>
      <c r="L181" s="330" t="s">
        <v>505</v>
      </c>
      <c r="M181" s="361"/>
      <c r="N181" s="361"/>
      <c r="O181" s="361"/>
      <c r="P181" s="361"/>
      <c r="Q181" s="361"/>
      <c r="R181" s="361"/>
    </row>
    <row r="182" spans="1:18" ht="26.4">
      <c r="A182" s="304"/>
      <c r="B182" s="304"/>
      <c r="C182" s="304"/>
      <c r="D182" s="309"/>
      <c r="E182" s="304"/>
      <c r="F182" s="472"/>
      <c r="G182" s="363" t="str">
        <f>C183</f>
        <v>1.2.1: Corporate responsibility and transparency</v>
      </c>
      <c r="H182" s="363"/>
      <c r="I182" s="363"/>
      <c r="J182" s="364"/>
      <c r="K182" s="307"/>
      <c r="L182" s="34" t="s">
        <v>505</v>
      </c>
      <c r="M182" s="466" t="s">
        <v>506</v>
      </c>
      <c r="N182" s="466"/>
      <c r="O182" s="466"/>
      <c r="P182" s="466"/>
      <c r="Q182" s="466"/>
      <c r="R182" s="365"/>
    </row>
    <row r="183" spans="1:18" ht="55.2">
      <c r="A183" s="305" t="s">
        <v>497</v>
      </c>
      <c r="B183" s="305" t="s">
        <v>742</v>
      </c>
      <c r="C183" s="322" t="s">
        <v>238</v>
      </c>
      <c r="D183" s="309" t="s">
        <v>214</v>
      </c>
      <c r="E183" s="309" t="s">
        <v>375</v>
      </c>
      <c r="F183" s="472"/>
      <c r="G183" s="329"/>
      <c r="H183" s="309" t="s">
        <v>375</v>
      </c>
      <c r="I183" s="310" t="s">
        <v>214</v>
      </c>
      <c r="J183" s="311" t="s">
        <v>521</v>
      </c>
      <c r="K183" s="311"/>
      <c r="L183" s="34" t="s">
        <v>505</v>
      </c>
      <c r="M183" s="366" t="str">
        <f t="shared" ref="M183:M193" si="13">IF(OR(N183="N",O183="N",P183="N"),"N",
IF(AND(N183="",O183="",P183=""),"",
IF(OR(
AND(N183="Not Assessed",O183&lt;&gt;"Y",P183&lt;&gt;"Y"),
AND(O183="Not Assessed",N183&lt;&gt;"Y",P183&lt;&gt;"Y"),
AND(P183="Not Assessed",O183&lt;&gt;"Y",N183&lt;&gt;"Y")),
"Not Assessed",
IF(OR(N183="Y",O183="Y",P183="Y"),"Y",
IF(OR(N183="NA",O183="NA",P183="NA"),"NA","Y")))))</f>
        <v/>
      </c>
      <c r="N183" s="332"/>
      <c r="O183" s="332"/>
      <c r="P183" s="331"/>
      <c r="Q183" s="334"/>
      <c r="R183" s="333"/>
    </row>
    <row r="184" spans="1:18" ht="26.4">
      <c r="A184" s="305" t="s">
        <v>497</v>
      </c>
      <c r="B184" s="305" t="s">
        <v>742</v>
      </c>
      <c r="C184" s="322" t="s">
        <v>238</v>
      </c>
      <c r="D184" s="309" t="s">
        <v>214</v>
      </c>
      <c r="E184" s="309" t="s">
        <v>376</v>
      </c>
      <c r="F184" s="472"/>
      <c r="G184" s="329"/>
      <c r="H184" s="309" t="s">
        <v>376</v>
      </c>
      <c r="I184" s="310" t="s">
        <v>214</v>
      </c>
      <c r="J184" s="311" t="s">
        <v>743</v>
      </c>
      <c r="K184" s="311"/>
      <c r="L184" s="34" t="s">
        <v>505</v>
      </c>
      <c r="M184" s="366" t="str">
        <f t="shared" si="13"/>
        <v/>
      </c>
      <c r="N184" s="332"/>
      <c r="O184" s="332"/>
      <c r="P184" s="331"/>
      <c r="Q184" s="334"/>
      <c r="R184" s="333"/>
    </row>
    <row r="185" spans="1:18" ht="41.4">
      <c r="A185" s="305" t="s">
        <v>497</v>
      </c>
      <c r="B185" s="305" t="s">
        <v>742</v>
      </c>
      <c r="C185" s="322" t="s">
        <v>238</v>
      </c>
      <c r="D185" s="309" t="s">
        <v>214</v>
      </c>
      <c r="E185" s="309" t="s">
        <v>377</v>
      </c>
      <c r="F185" s="472"/>
      <c r="G185" s="329"/>
      <c r="H185" s="309" t="s">
        <v>377</v>
      </c>
      <c r="I185" s="310" t="s">
        <v>214</v>
      </c>
      <c r="J185" s="311" t="s">
        <v>744</v>
      </c>
      <c r="K185" s="311" t="s">
        <v>745</v>
      </c>
      <c r="L185" s="34" t="s">
        <v>505</v>
      </c>
      <c r="M185" s="366" t="str">
        <f t="shared" si="13"/>
        <v/>
      </c>
      <c r="N185" s="332"/>
      <c r="O185" s="332"/>
      <c r="P185" s="331"/>
      <c r="Q185" s="334"/>
      <c r="R185" s="333"/>
    </row>
    <row r="186" spans="1:18" ht="41.4">
      <c r="A186" s="305" t="s">
        <v>497</v>
      </c>
      <c r="B186" s="305" t="s">
        <v>742</v>
      </c>
      <c r="C186" s="322" t="s">
        <v>238</v>
      </c>
      <c r="D186" s="309" t="s">
        <v>214</v>
      </c>
      <c r="E186" s="309" t="s">
        <v>378</v>
      </c>
      <c r="F186" s="472"/>
      <c r="G186" s="329"/>
      <c r="H186" s="309" t="s">
        <v>378</v>
      </c>
      <c r="I186" s="310" t="s">
        <v>214</v>
      </c>
      <c r="J186" s="311" t="s">
        <v>746</v>
      </c>
      <c r="K186" s="311" t="s">
        <v>747</v>
      </c>
      <c r="L186" s="34" t="s">
        <v>505</v>
      </c>
      <c r="M186" s="366" t="str">
        <f t="shared" si="13"/>
        <v/>
      </c>
      <c r="N186" s="332"/>
      <c r="O186" s="332"/>
      <c r="P186" s="331"/>
      <c r="Q186" s="334"/>
      <c r="R186" s="333"/>
    </row>
    <row r="187" spans="1:18" ht="55.2">
      <c r="A187" s="305" t="s">
        <v>497</v>
      </c>
      <c r="B187" s="305" t="s">
        <v>742</v>
      </c>
      <c r="C187" s="322" t="s">
        <v>238</v>
      </c>
      <c r="D187" s="309" t="s">
        <v>214</v>
      </c>
      <c r="E187" s="309" t="s">
        <v>379</v>
      </c>
      <c r="F187" s="472"/>
      <c r="G187" s="329"/>
      <c r="H187" s="309" t="s">
        <v>379</v>
      </c>
      <c r="I187" s="310" t="s">
        <v>214</v>
      </c>
      <c r="J187" s="311" t="s">
        <v>748</v>
      </c>
      <c r="K187" s="311"/>
      <c r="L187" s="34" t="s">
        <v>505</v>
      </c>
      <c r="M187" s="366" t="str">
        <f t="shared" si="13"/>
        <v/>
      </c>
      <c r="N187" s="332"/>
      <c r="O187" s="332"/>
      <c r="P187" s="331"/>
      <c r="Q187" s="334"/>
      <c r="R187" s="333"/>
    </row>
    <row r="188" spans="1:18" ht="27.6">
      <c r="A188" s="305" t="s">
        <v>497</v>
      </c>
      <c r="B188" s="305" t="s">
        <v>742</v>
      </c>
      <c r="C188" s="322" t="s">
        <v>238</v>
      </c>
      <c r="D188" s="309" t="s">
        <v>225</v>
      </c>
      <c r="E188" s="309" t="s">
        <v>380</v>
      </c>
      <c r="F188" s="472"/>
      <c r="G188" s="329"/>
      <c r="H188" s="309" t="s">
        <v>380</v>
      </c>
      <c r="I188" s="312" t="s">
        <v>225</v>
      </c>
      <c r="J188" s="311" t="s">
        <v>749</v>
      </c>
      <c r="K188" s="311" t="s">
        <v>750</v>
      </c>
      <c r="L188" s="34" t="s">
        <v>505</v>
      </c>
      <c r="M188" s="366" t="str">
        <f t="shared" si="13"/>
        <v/>
      </c>
      <c r="N188" s="332"/>
      <c r="O188" s="332"/>
      <c r="P188" s="331"/>
      <c r="Q188" s="334"/>
      <c r="R188" s="333"/>
    </row>
    <row r="189" spans="1:18" ht="27.6">
      <c r="A189" s="305" t="s">
        <v>497</v>
      </c>
      <c r="B189" s="305" t="s">
        <v>742</v>
      </c>
      <c r="C189" s="322" t="s">
        <v>238</v>
      </c>
      <c r="D189" s="309" t="s">
        <v>225</v>
      </c>
      <c r="E189" s="309" t="s">
        <v>381</v>
      </c>
      <c r="F189" s="472"/>
      <c r="G189" s="329"/>
      <c r="H189" s="309" t="s">
        <v>381</v>
      </c>
      <c r="I189" s="312" t="s">
        <v>225</v>
      </c>
      <c r="J189" s="311" t="s">
        <v>751</v>
      </c>
      <c r="K189" s="311"/>
      <c r="L189" s="34" t="s">
        <v>505</v>
      </c>
      <c r="M189" s="366" t="str">
        <f t="shared" si="13"/>
        <v/>
      </c>
      <c r="N189" s="332"/>
      <c r="O189" s="332"/>
      <c r="P189" s="331"/>
      <c r="Q189" s="334"/>
      <c r="R189" s="333"/>
    </row>
    <row r="190" spans="1:18" ht="27.6">
      <c r="A190" s="305" t="s">
        <v>497</v>
      </c>
      <c r="B190" s="305" t="s">
        <v>742</v>
      </c>
      <c r="C190" s="322" t="s">
        <v>238</v>
      </c>
      <c r="D190" s="309" t="s">
        <v>225</v>
      </c>
      <c r="E190" s="309" t="s">
        <v>382</v>
      </c>
      <c r="F190" s="472"/>
      <c r="G190" s="329"/>
      <c r="H190" s="309" t="s">
        <v>382</v>
      </c>
      <c r="I190" s="312" t="s">
        <v>225</v>
      </c>
      <c r="J190" s="311" t="s">
        <v>752</v>
      </c>
      <c r="K190" s="311"/>
      <c r="L190" s="34" t="s">
        <v>505</v>
      </c>
      <c r="M190" s="366" t="str">
        <f t="shared" si="13"/>
        <v/>
      </c>
      <c r="N190" s="332"/>
      <c r="O190" s="332"/>
      <c r="P190" s="331"/>
      <c r="Q190" s="334"/>
      <c r="R190" s="333"/>
    </row>
    <row r="191" spans="1:18" ht="27.6">
      <c r="A191" s="305" t="s">
        <v>497</v>
      </c>
      <c r="B191" s="305" t="s">
        <v>742</v>
      </c>
      <c r="C191" s="322" t="s">
        <v>238</v>
      </c>
      <c r="D191" s="309" t="s">
        <v>225</v>
      </c>
      <c r="E191" s="309" t="s">
        <v>383</v>
      </c>
      <c r="F191" s="472"/>
      <c r="G191" s="329"/>
      <c r="H191" s="309" t="s">
        <v>383</v>
      </c>
      <c r="I191" s="312" t="s">
        <v>225</v>
      </c>
      <c r="J191" s="311" t="s">
        <v>753</v>
      </c>
      <c r="K191" s="311" t="s">
        <v>754</v>
      </c>
      <c r="L191" s="34" t="s">
        <v>505</v>
      </c>
      <c r="M191" s="366" t="str">
        <f t="shared" si="13"/>
        <v/>
      </c>
      <c r="N191" s="332"/>
      <c r="O191" s="332"/>
      <c r="P191" s="331"/>
      <c r="Q191" s="334"/>
      <c r="R191" s="333"/>
    </row>
    <row r="192" spans="1:18" ht="55.2">
      <c r="A192" s="305" t="s">
        <v>497</v>
      </c>
      <c r="B192" s="305" t="s">
        <v>742</v>
      </c>
      <c r="C192" s="322" t="s">
        <v>238</v>
      </c>
      <c r="D192" s="309" t="s">
        <v>225</v>
      </c>
      <c r="E192" s="309" t="s">
        <v>384</v>
      </c>
      <c r="F192" s="472"/>
      <c r="G192" s="329"/>
      <c r="H192" s="309" t="s">
        <v>384</v>
      </c>
      <c r="I192" s="312" t="s">
        <v>225</v>
      </c>
      <c r="J192" s="311" t="s">
        <v>755</v>
      </c>
      <c r="K192" s="311"/>
      <c r="L192" s="34" t="s">
        <v>505</v>
      </c>
      <c r="M192" s="366" t="str">
        <f t="shared" si="13"/>
        <v/>
      </c>
      <c r="N192" s="332"/>
      <c r="O192" s="332"/>
      <c r="P192" s="331"/>
      <c r="Q192" s="334"/>
      <c r="R192" s="333"/>
    </row>
    <row r="193" spans="1:18" ht="138">
      <c r="A193" s="305" t="s">
        <v>497</v>
      </c>
      <c r="B193" s="305" t="s">
        <v>742</v>
      </c>
      <c r="C193" s="322" t="s">
        <v>238</v>
      </c>
      <c r="D193" s="309" t="s">
        <v>225</v>
      </c>
      <c r="E193" s="309" t="s">
        <v>385</v>
      </c>
      <c r="F193" s="472"/>
      <c r="G193" s="329"/>
      <c r="H193" s="309" t="s">
        <v>385</v>
      </c>
      <c r="I193" s="312" t="s">
        <v>225</v>
      </c>
      <c r="J193" s="311" t="s">
        <v>756</v>
      </c>
      <c r="K193" s="311" t="s">
        <v>757</v>
      </c>
      <c r="L193" s="34" t="s">
        <v>505</v>
      </c>
      <c r="M193" s="366" t="str">
        <f t="shared" si="13"/>
        <v/>
      </c>
      <c r="N193" s="332"/>
      <c r="O193" s="332"/>
      <c r="P193" s="331"/>
      <c r="Q193" s="334"/>
      <c r="R193" s="333"/>
    </row>
    <row r="194" spans="1:18" ht="13.8">
      <c r="A194" s="323"/>
      <c r="B194" s="324"/>
      <c r="C194" s="324"/>
      <c r="D194" s="309"/>
      <c r="E194" s="325"/>
      <c r="F194" s="472"/>
      <c r="G194" s="314"/>
      <c r="H194" s="325"/>
      <c r="I194" s="324"/>
      <c r="J194" s="326"/>
      <c r="K194" s="374"/>
      <c r="L194" s="34"/>
    </row>
    <row r="195" spans="1:18" ht="26.4">
      <c r="A195" s="304"/>
      <c r="B195" s="304"/>
      <c r="C195" s="304"/>
      <c r="D195" s="309"/>
      <c r="E195" s="304"/>
      <c r="F195" s="472"/>
      <c r="G195" s="363" t="str">
        <f>C196</f>
        <v>1.2.2: Economic flexibility and autonomy</v>
      </c>
      <c r="H195" s="363"/>
      <c r="I195" s="363"/>
      <c r="J195" s="364"/>
      <c r="K195" s="307"/>
      <c r="L195" s="34" t="s">
        <v>505</v>
      </c>
      <c r="M195" s="466" t="s">
        <v>506</v>
      </c>
      <c r="N195" s="466"/>
      <c r="O195" s="466"/>
      <c r="P195" s="466"/>
      <c r="Q195" s="466"/>
      <c r="R195" s="365"/>
    </row>
    <row r="196" spans="1:18" ht="55.2">
      <c r="A196" s="305" t="s">
        <v>497</v>
      </c>
      <c r="B196" s="305" t="s">
        <v>742</v>
      </c>
      <c r="C196" s="322" t="s">
        <v>240</v>
      </c>
      <c r="D196" s="309" t="s">
        <v>214</v>
      </c>
      <c r="E196" s="309" t="s">
        <v>386</v>
      </c>
      <c r="F196" s="472"/>
      <c r="G196" s="329"/>
      <c r="H196" s="309" t="s">
        <v>386</v>
      </c>
      <c r="I196" s="310" t="s">
        <v>214</v>
      </c>
      <c r="J196" s="311" t="s">
        <v>521</v>
      </c>
      <c r="K196" s="311"/>
      <c r="L196" s="34" t="s">
        <v>505</v>
      </c>
      <c r="M196" s="366" t="str">
        <f t="shared" ref="M196:M207" si="14">IF(OR(N196="N",O196="N",P196="N"),"N",
IF(AND(N196="",O196="",P196=""),"",
IF(OR(
AND(N196="Not Assessed",O196&lt;&gt;"Y",P196&lt;&gt;"Y"),
AND(O196="Not Assessed",N196&lt;&gt;"Y",P196&lt;&gt;"Y"),
AND(P196="Not Assessed",O196&lt;&gt;"Y",N196&lt;&gt;"Y")),
"Not Assessed",
IF(OR(N196="Y",O196="Y",P196="Y"),"Y",
IF(OR(N196="NA",O196="NA",P196="NA"),"NA","Y")))))</f>
        <v/>
      </c>
      <c r="N196" s="332"/>
      <c r="O196" s="332"/>
      <c r="P196" s="331"/>
      <c r="Q196" s="334"/>
      <c r="R196" s="333"/>
    </row>
    <row r="197" spans="1:18" ht="27.6">
      <c r="A197" s="305" t="s">
        <v>497</v>
      </c>
      <c r="B197" s="305" t="s">
        <v>742</v>
      </c>
      <c r="C197" s="322" t="s">
        <v>240</v>
      </c>
      <c r="D197" s="309" t="s">
        <v>214</v>
      </c>
      <c r="E197" s="309" t="s">
        <v>387</v>
      </c>
      <c r="F197" s="472"/>
      <c r="G197" s="329"/>
      <c r="H197" s="309" t="s">
        <v>387</v>
      </c>
      <c r="I197" s="310" t="s">
        <v>214</v>
      </c>
      <c r="J197" s="311" t="s">
        <v>588</v>
      </c>
      <c r="K197" s="311" t="s">
        <v>907</v>
      </c>
      <c r="L197" s="34" t="s">
        <v>505</v>
      </c>
      <c r="M197" s="366" t="str">
        <f t="shared" si="14"/>
        <v/>
      </c>
      <c r="N197" s="332"/>
      <c r="O197" s="332"/>
      <c r="P197" s="331"/>
      <c r="Q197" s="334"/>
      <c r="R197" s="333"/>
    </row>
    <row r="198" spans="1:18" ht="27.6">
      <c r="A198" s="305" t="s">
        <v>497</v>
      </c>
      <c r="B198" s="305" t="s">
        <v>742</v>
      </c>
      <c r="C198" s="322" t="s">
        <v>240</v>
      </c>
      <c r="D198" s="309" t="s">
        <v>214</v>
      </c>
      <c r="E198" s="309" t="s">
        <v>388</v>
      </c>
      <c r="F198" s="472"/>
      <c r="G198" s="329"/>
      <c r="H198" s="309" t="s">
        <v>388</v>
      </c>
      <c r="I198" s="310" t="s">
        <v>214</v>
      </c>
      <c r="J198" s="311" t="s">
        <v>758</v>
      </c>
      <c r="K198" s="311"/>
      <c r="L198" s="34" t="s">
        <v>505</v>
      </c>
      <c r="M198" s="366" t="str">
        <f t="shared" si="14"/>
        <v/>
      </c>
      <c r="N198" s="332"/>
      <c r="O198" s="332"/>
      <c r="P198" s="331"/>
      <c r="Q198" s="334"/>
      <c r="R198" s="333"/>
    </row>
    <row r="199" spans="1:18" ht="26.4">
      <c r="A199" s="305" t="s">
        <v>497</v>
      </c>
      <c r="B199" s="305" t="s">
        <v>742</v>
      </c>
      <c r="C199" s="322" t="s">
        <v>240</v>
      </c>
      <c r="D199" s="309" t="s">
        <v>214</v>
      </c>
      <c r="E199" s="309" t="s">
        <v>389</v>
      </c>
      <c r="F199" s="472"/>
      <c r="G199" s="329"/>
      <c r="H199" s="309" t="s">
        <v>389</v>
      </c>
      <c r="I199" s="310" t="s">
        <v>214</v>
      </c>
      <c r="J199" s="311" t="s">
        <v>759</v>
      </c>
      <c r="K199" s="311"/>
      <c r="L199" s="34" t="s">
        <v>505</v>
      </c>
      <c r="M199" s="366" t="str">
        <f t="shared" si="14"/>
        <v/>
      </c>
      <c r="N199" s="332"/>
      <c r="O199" s="332"/>
      <c r="P199" s="331"/>
      <c r="Q199" s="334"/>
      <c r="R199" s="333"/>
    </row>
    <row r="200" spans="1:18" ht="89.25" customHeight="1">
      <c r="A200" s="305" t="s">
        <v>497</v>
      </c>
      <c r="B200" s="305" t="s">
        <v>742</v>
      </c>
      <c r="C200" s="322" t="s">
        <v>240</v>
      </c>
      <c r="D200" s="309" t="s">
        <v>214</v>
      </c>
      <c r="E200" s="309" t="s">
        <v>390</v>
      </c>
      <c r="F200" s="472"/>
      <c r="G200" s="329"/>
      <c r="H200" s="309" t="s">
        <v>390</v>
      </c>
      <c r="I200" s="310" t="s">
        <v>214</v>
      </c>
      <c r="J200" s="311" t="s">
        <v>760</v>
      </c>
      <c r="K200" s="311"/>
      <c r="L200" s="34" t="s">
        <v>505</v>
      </c>
      <c r="M200" s="366" t="str">
        <f t="shared" si="14"/>
        <v/>
      </c>
      <c r="N200" s="332"/>
      <c r="O200" s="332"/>
      <c r="P200" s="331"/>
      <c r="Q200" s="334"/>
      <c r="R200" s="333"/>
    </row>
    <row r="201" spans="1:18" ht="27.6">
      <c r="A201" s="305" t="s">
        <v>497</v>
      </c>
      <c r="B201" s="305" t="s">
        <v>742</v>
      </c>
      <c r="C201" s="322" t="s">
        <v>240</v>
      </c>
      <c r="D201" s="309" t="s">
        <v>225</v>
      </c>
      <c r="E201" s="309" t="s">
        <v>391</v>
      </c>
      <c r="F201" s="472"/>
      <c r="G201" s="329"/>
      <c r="H201" s="309" t="s">
        <v>391</v>
      </c>
      <c r="I201" s="312" t="s">
        <v>225</v>
      </c>
      <c r="J201" s="311" t="s">
        <v>761</v>
      </c>
      <c r="K201" s="311"/>
      <c r="L201" s="34" t="s">
        <v>505</v>
      </c>
      <c r="M201" s="366" t="str">
        <f t="shared" si="14"/>
        <v/>
      </c>
      <c r="N201" s="332"/>
      <c r="O201" s="332"/>
      <c r="P201" s="331"/>
      <c r="Q201" s="334"/>
      <c r="R201" s="333"/>
    </row>
    <row r="202" spans="1:18" ht="27.6">
      <c r="A202" s="305" t="s">
        <v>497</v>
      </c>
      <c r="B202" s="305" t="s">
        <v>742</v>
      </c>
      <c r="C202" s="322" t="s">
        <v>240</v>
      </c>
      <c r="D202" s="309" t="s">
        <v>225</v>
      </c>
      <c r="E202" s="309" t="s">
        <v>392</v>
      </c>
      <c r="F202" s="472"/>
      <c r="G202" s="329"/>
      <c r="H202" s="309" t="s">
        <v>392</v>
      </c>
      <c r="I202" s="312" t="s">
        <v>225</v>
      </c>
      <c r="J202" s="311" t="s">
        <v>762</v>
      </c>
      <c r="K202" s="311"/>
      <c r="L202" s="34" t="s">
        <v>505</v>
      </c>
      <c r="M202" s="366" t="str">
        <f t="shared" si="14"/>
        <v/>
      </c>
      <c r="N202" s="332"/>
      <c r="O202" s="332"/>
      <c r="P202" s="331"/>
      <c r="Q202" s="334"/>
      <c r="R202" s="333"/>
    </row>
    <row r="203" spans="1:18" ht="26.4">
      <c r="A203" s="305" t="s">
        <v>497</v>
      </c>
      <c r="B203" s="305" t="s">
        <v>742</v>
      </c>
      <c r="C203" s="322" t="s">
        <v>240</v>
      </c>
      <c r="D203" s="309" t="s">
        <v>225</v>
      </c>
      <c r="E203" s="309" t="s">
        <v>393</v>
      </c>
      <c r="F203" s="472"/>
      <c r="G203" s="329"/>
      <c r="H203" s="309" t="s">
        <v>393</v>
      </c>
      <c r="I203" s="312" t="s">
        <v>225</v>
      </c>
      <c r="J203" s="311" t="s">
        <v>763</v>
      </c>
      <c r="K203" s="377"/>
      <c r="L203" s="34" t="s">
        <v>505</v>
      </c>
      <c r="M203" s="366" t="str">
        <f t="shared" si="14"/>
        <v/>
      </c>
      <c r="N203" s="332"/>
      <c r="O203" s="332"/>
      <c r="P203" s="331"/>
      <c r="Q203" s="334"/>
      <c r="R203" s="333"/>
    </row>
    <row r="204" spans="1:18" ht="27.6">
      <c r="A204" s="305" t="s">
        <v>497</v>
      </c>
      <c r="B204" s="305" t="s">
        <v>742</v>
      </c>
      <c r="C204" s="322" t="s">
        <v>240</v>
      </c>
      <c r="D204" s="309" t="s">
        <v>225</v>
      </c>
      <c r="E204" s="309" t="s">
        <v>394</v>
      </c>
      <c r="F204" s="472"/>
      <c r="G204" s="329"/>
      <c r="H204" s="309" t="s">
        <v>394</v>
      </c>
      <c r="I204" s="312" t="s">
        <v>225</v>
      </c>
      <c r="J204" s="311" t="s">
        <v>764</v>
      </c>
      <c r="K204" s="311"/>
      <c r="L204" s="34" t="s">
        <v>505</v>
      </c>
      <c r="M204" s="366" t="str">
        <f t="shared" si="14"/>
        <v/>
      </c>
      <c r="N204" s="332"/>
      <c r="O204" s="332"/>
      <c r="P204" s="331"/>
      <c r="Q204" s="334"/>
      <c r="R204" s="333"/>
    </row>
    <row r="205" spans="1:18" ht="41.4">
      <c r="A205" s="305" t="s">
        <v>497</v>
      </c>
      <c r="B205" s="305" t="s">
        <v>742</v>
      </c>
      <c r="C205" s="322" t="s">
        <v>240</v>
      </c>
      <c r="D205" s="309" t="s">
        <v>225</v>
      </c>
      <c r="E205" s="309" t="s">
        <v>395</v>
      </c>
      <c r="F205" s="472"/>
      <c r="G205" s="329"/>
      <c r="H205" s="309" t="s">
        <v>395</v>
      </c>
      <c r="I205" s="312" t="s">
        <v>225</v>
      </c>
      <c r="J205" s="311" t="s">
        <v>765</v>
      </c>
      <c r="K205" s="311"/>
      <c r="L205" s="34" t="s">
        <v>505</v>
      </c>
      <c r="M205" s="366" t="str">
        <f t="shared" si="14"/>
        <v/>
      </c>
      <c r="N205" s="332"/>
      <c r="O205" s="332"/>
      <c r="P205" s="331"/>
      <c r="Q205" s="334"/>
      <c r="R205" s="333"/>
    </row>
    <row r="206" spans="1:18" ht="27.6">
      <c r="A206" s="305" t="s">
        <v>497</v>
      </c>
      <c r="B206" s="305" t="s">
        <v>742</v>
      </c>
      <c r="C206" s="322" t="s">
        <v>240</v>
      </c>
      <c r="D206" s="309" t="s">
        <v>225</v>
      </c>
      <c r="E206" s="309" t="s">
        <v>396</v>
      </c>
      <c r="F206" s="472"/>
      <c r="G206" s="329"/>
      <c r="H206" s="309" t="s">
        <v>396</v>
      </c>
      <c r="I206" s="312" t="s">
        <v>225</v>
      </c>
      <c r="J206" s="311" t="s">
        <v>766</v>
      </c>
      <c r="K206" s="311"/>
      <c r="L206" s="34" t="s">
        <v>505</v>
      </c>
      <c r="M206" s="366" t="str">
        <f t="shared" si="14"/>
        <v/>
      </c>
      <c r="N206" s="332"/>
      <c r="O206" s="332"/>
      <c r="P206" s="331"/>
      <c r="Q206" s="334"/>
      <c r="R206" s="333"/>
    </row>
    <row r="207" spans="1:18" ht="27.6">
      <c r="A207" s="305" t="s">
        <v>497</v>
      </c>
      <c r="B207" s="305" t="s">
        <v>742</v>
      </c>
      <c r="C207" s="322" t="s">
        <v>240</v>
      </c>
      <c r="D207" s="309" t="s">
        <v>225</v>
      </c>
      <c r="E207" s="309" t="s">
        <v>397</v>
      </c>
      <c r="F207" s="472"/>
      <c r="G207" s="329"/>
      <c r="H207" s="309" t="s">
        <v>397</v>
      </c>
      <c r="I207" s="312" t="s">
        <v>225</v>
      </c>
      <c r="J207" s="311" t="s">
        <v>767</v>
      </c>
      <c r="K207" s="311"/>
      <c r="L207" s="34" t="s">
        <v>505</v>
      </c>
      <c r="M207" s="366" t="str">
        <f t="shared" si="14"/>
        <v/>
      </c>
      <c r="N207" s="332"/>
      <c r="O207" s="332"/>
      <c r="P207" s="331"/>
      <c r="Q207" s="334"/>
      <c r="R207" s="333"/>
    </row>
    <row r="208" spans="1:18" ht="13.8" hidden="1">
      <c r="A208" s="323"/>
      <c r="B208" s="324"/>
      <c r="C208" s="324"/>
      <c r="D208" s="309"/>
      <c r="E208" s="325"/>
      <c r="F208" s="472"/>
      <c r="G208" s="314"/>
      <c r="H208" s="325"/>
      <c r="I208" s="324"/>
      <c r="J208" s="326"/>
      <c r="K208" s="374"/>
      <c r="L208" s="34"/>
    </row>
    <row r="209" spans="1:18" ht="30" hidden="1">
      <c r="A209" s="303"/>
      <c r="B209" s="303"/>
      <c r="C209" s="303"/>
      <c r="D209" s="303"/>
      <c r="E209" s="303"/>
      <c r="F209" s="471" t="str">
        <f>B211</f>
        <v>Component 2.1: Recognition, voice, and respectful engagement for all groups, including customary users, irrespective of gender, ethnicity, culture, political, or socioeconomic status.</v>
      </c>
      <c r="G209" s="471"/>
      <c r="H209" s="471"/>
      <c r="I209" s="471"/>
      <c r="J209" s="471"/>
      <c r="K209" s="479"/>
      <c r="L209" s="330" t="s">
        <v>505</v>
      </c>
      <c r="M209" s="361"/>
      <c r="N209" s="361"/>
      <c r="O209" s="361"/>
      <c r="P209" s="361"/>
      <c r="Q209" s="361"/>
      <c r="R209" s="361"/>
    </row>
    <row r="210" spans="1:18" ht="26.4" hidden="1">
      <c r="A210" s="304"/>
      <c r="B210" s="304"/>
      <c r="C210" s="304"/>
      <c r="D210" s="309"/>
      <c r="E210" s="304"/>
      <c r="F210" s="472"/>
      <c r="G210" s="363" t="str">
        <f>C211</f>
        <v>2.1.1: Grievance reporting and access to remedy</v>
      </c>
      <c r="H210" s="363"/>
      <c r="I210" s="363"/>
      <c r="J210" s="364"/>
      <c r="K210" s="307"/>
      <c r="L210" s="34" t="s">
        <v>505</v>
      </c>
      <c r="M210" s="466" t="s">
        <v>506</v>
      </c>
      <c r="N210" s="466"/>
      <c r="O210" s="466"/>
      <c r="P210" s="466"/>
      <c r="Q210" s="466"/>
      <c r="R210" s="365"/>
    </row>
    <row r="211" spans="1:18" ht="55.2" hidden="1">
      <c r="A211" s="305" t="s">
        <v>768</v>
      </c>
      <c r="B211" s="305" t="s">
        <v>769</v>
      </c>
      <c r="C211" s="322" t="s">
        <v>242</v>
      </c>
      <c r="D211" s="309" t="s">
        <v>214</v>
      </c>
      <c r="E211" s="309" t="s">
        <v>398</v>
      </c>
      <c r="F211" s="472"/>
      <c r="G211" s="329"/>
      <c r="H211" s="309" t="s">
        <v>398</v>
      </c>
      <c r="I211" s="310" t="s">
        <v>214</v>
      </c>
      <c r="J211" s="311" t="s">
        <v>521</v>
      </c>
      <c r="K211" s="374"/>
      <c r="L211" s="34" t="s">
        <v>505</v>
      </c>
      <c r="M211" s="366" t="str">
        <f t="shared" ref="M211:M221" si="15">IF(OR(N211="N",O211="N",P211="N"),"N",
IF(AND(N211="",O211="",P211=""),"",
IF(OR(
AND(N211="Not Assessed",O211&lt;&gt;"Y",P211&lt;&gt;"Y"),
AND(O211="Not Assessed",N211&lt;&gt;"Y",P211&lt;&gt;"Y"),
AND(P211="Not Assessed",O211&lt;&gt;"Y",N211&lt;&gt;"Y")),
"Not Assessed",
IF(OR(N211="Y",O211="Y",P211="Y"),"Y",
IF(OR(N211="NA",O211="NA",P211="NA"),"NA","Y")))))</f>
        <v/>
      </c>
      <c r="N211" s="388"/>
      <c r="O211" s="388"/>
      <c r="P211" s="388"/>
      <c r="Q211" s="334"/>
      <c r="R211" s="333"/>
    </row>
    <row r="212" spans="1:18" ht="220.8" hidden="1">
      <c r="A212" s="305" t="s">
        <v>768</v>
      </c>
      <c r="B212" s="305" t="s">
        <v>769</v>
      </c>
      <c r="C212" s="322" t="s">
        <v>242</v>
      </c>
      <c r="D212" s="309" t="s">
        <v>214</v>
      </c>
      <c r="E212" s="309" t="s">
        <v>399</v>
      </c>
      <c r="F212" s="472"/>
      <c r="G212" s="329"/>
      <c r="H212" s="309" t="s">
        <v>399</v>
      </c>
      <c r="I212" s="310" t="s">
        <v>214</v>
      </c>
      <c r="J212" s="311" t="s">
        <v>770</v>
      </c>
      <c r="K212" s="374" t="s">
        <v>771</v>
      </c>
      <c r="L212" s="34" t="s">
        <v>505</v>
      </c>
      <c r="M212" s="366" t="str">
        <f t="shared" si="15"/>
        <v/>
      </c>
      <c r="N212" s="388"/>
      <c r="O212" s="388"/>
      <c r="P212" s="388"/>
      <c r="Q212" s="334"/>
      <c r="R212" s="333"/>
    </row>
    <row r="213" spans="1:18" ht="26.4" hidden="1">
      <c r="A213" s="305" t="s">
        <v>768</v>
      </c>
      <c r="B213" s="305" t="s">
        <v>769</v>
      </c>
      <c r="C213" s="322" t="s">
        <v>242</v>
      </c>
      <c r="D213" s="309" t="s">
        <v>214</v>
      </c>
      <c r="E213" s="309" t="s">
        <v>400</v>
      </c>
      <c r="F213" s="472"/>
      <c r="G213" s="329"/>
      <c r="H213" s="309" t="s">
        <v>400</v>
      </c>
      <c r="I213" s="310" t="s">
        <v>214</v>
      </c>
      <c r="J213" s="311" t="s">
        <v>772</v>
      </c>
      <c r="K213" s="311" t="s">
        <v>773</v>
      </c>
      <c r="L213" s="34" t="s">
        <v>505</v>
      </c>
      <c r="M213" s="366" t="str">
        <f t="shared" si="15"/>
        <v/>
      </c>
      <c r="N213" s="388"/>
      <c r="O213" s="388"/>
      <c r="P213" s="388"/>
      <c r="Q213" s="334"/>
      <c r="R213" s="333"/>
    </row>
    <row r="214" spans="1:18" ht="27.6" hidden="1">
      <c r="A214" s="305" t="s">
        <v>768</v>
      </c>
      <c r="B214" s="305" t="s">
        <v>769</v>
      </c>
      <c r="C214" s="322" t="s">
        <v>242</v>
      </c>
      <c r="D214" s="309" t="s">
        <v>214</v>
      </c>
      <c r="E214" s="309" t="s">
        <v>401</v>
      </c>
      <c r="F214" s="472"/>
      <c r="G214" s="329"/>
      <c r="H214" s="309" t="s">
        <v>401</v>
      </c>
      <c r="I214" s="310" t="s">
        <v>214</v>
      </c>
      <c r="J214" s="311" t="s">
        <v>774</v>
      </c>
      <c r="K214" s="311"/>
      <c r="L214" s="34" t="s">
        <v>505</v>
      </c>
      <c r="M214" s="366" t="str">
        <f t="shared" si="15"/>
        <v/>
      </c>
      <c r="N214" s="388"/>
      <c r="O214" s="388"/>
      <c r="P214" s="388"/>
      <c r="Q214" s="334"/>
      <c r="R214" s="333"/>
    </row>
    <row r="215" spans="1:18" ht="41.4" hidden="1">
      <c r="A215" s="305" t="s">
        <v>768</v>
      </c>
      <c r="B215" s="305" t="s">
        <v>769</v>
      </c>
      <c r="C215" s="322" t="s">
        <v>242</v>
      </c>
      <c r="D215" s="309" t="s">
        <v>214</v>
      </c>
      <c r="E215" s="309" t="s">
        <v>402</v>
      </c>
      <c r="F215" s="472"/>
      <c r="G215" s="329"/>
      <c r="H215" s="309" t="s">
        <v>402</v>
      </c>
      <c r="I215" s="310" t="s">
        <v>214</v>
      </c>
      <c r="J215" s="311" t="s">
        <v>775</v>
      </c>
      <c r="K215" s="308" t="s">
        <v>776</v>
      </c>
      <c r="L215" s="34" t="s">
        <v>505</v>
      </c>
      <c r="M215" s="366" t="str">
        <f t="shared" si="15"/>
        <v/>
      </c>
      <c r="N215" s="388"/>
      <c r="O215" s="388"/>
      <c r="P215" s="388"/>
      <c r="Q215" s="334"/>
      <c r="R215" s="333"/>
    </row>
    <row r="216" spans="1:18" ht="41.4" hidden="1">
      <c r="A216" s="305" t="s">
        <v>768</v>
      </c>
      <c r="B216" s="305" t="s">
        <v>769</v>
      </c>
      <c r="C216" s="322" t="s">
        <v>242</v>
      </c>
      <c r="D216" s="309" t="s">
        <v>225</v>
      </c>
      <c r="E216" s="309" t="s">
        <v>403</v>
      </c>
      <c r="F216" s="472"/>
      <c r="G216" s="329"/>
      <c r="H216" s="309" t="s">
        <v>403</v>
      </c>
      <c r="I216" s="312" t="s">
        <v>225</v>
      </c>
      <c r="J216" s="308" t="s">
        <v>777</v>
      </c>
      <c r="K216" s="308" t="s">
        <v>778</v>
      </c>
      <c r="L216" s="34" t="s">
        <v>505</v>
      </c>
      <c r="M216" s="366" t="str">
        <f t="shared" si="15"/>
        <v/>
      </c>
      <c r="N216" s="388"/>
      <c r="O216" s="388"/>
      <c r="P216" s="388"/>
      <c r="Q216" s="334"/>
      <c r="R216" s="333"/>
    </row>
    <row r="217" spans="1:18" ht="41.4" hidden="1">
      <c r="A217" s="305" t="s">
        <v>768</v>
      </c>
      <c r="B217" s="305" t="s">
        <v>769</v>
      </c>
      <c r="C217" s="322" t="s">
        <v>242</v>
      </c>
      <c r="D217" s="309" t="s">
        <v>225</v>
      </c>
      <c r="E217" s="309" t="s">
        <v>404</v>
      </c>
      <c r="F217" s="472"/>
      <c r="G217" s="329"/>
      <c r="H217" s="309" t="s">
        <v>404</v>
      </c>
      <c r="I217" s="312" t="s">
        <v>225</v>
      </c>
      <c r="J217" s="308" t="s">
        <v>779</v>
      </c>
      <c r="K217" s="308" t="s">
        <v>780</v>
      </c>
      <c r="L217" s="34" t="s">
        <v>505</v>
      </c>
      <c r="M217" s="366" t="str">
        <f t="shared" si="15"/>
        <v/>
      </c>
      <c r="N217" s="388"/>
      <c r="O217" s="388"/>
      <c r="P217" s="388"/>
      <c r="Q217" s="334"/>
      <c r="R217" s="333"/>
    </row>
    <row r="218" spans="1:18" ht="55.2" hidden="1">
      <c r="A218" s="305" t="s">
        <v>768</v>
      </c>
      <c r="B218" s="305" t="s">
        <v>769</v>
      </c>
      <c r="C218" s="322" t="s">
        <v>242</v>
      </c>
      <c r="D218" s="309" t="s">
        <v>225</v>
      </c>
      <c r="E218" s="309" t="s">
        <v>405</v>
      </c>
      <c r="F218" s="472"/>
      <c r="G218" s="329"/>
      <c r="H218" s="469" t="s">
        <v>405</v>
      </c>
      <c r="I218" s="477" t="s">
        <v>225</v>
      </c>
      <c r="J218" s="308" t="s">
        <v>781</v>
      </c>
      <c r="K218" s="308" t="s">
        <v>782</v>
      </c>
      <c r="L218" s="34" t="s">
        <v>505</v>
      </c>
      <c r="M218" s="366" t="str">
        <f t="shared" si="15"/>
        <v/>
      </c>
      <c r="N218" s="388"/>
      <c r="O218" s="388"/>
      <c r="P218" s="388"/>
      <c r="Q218" s="334"/>
      <c r="R218" s="333"/>
    </row>
    <row r="219" spans="1:18" ht="27.6" hidden="1">
      <c r="A219" s="305" t="s">
        <v>768</v>
      </c>
      <c r="B219" s="305" t="s">
        <v>769</v>
      </c>
      <c r="C219" s="322" t="s">
        <v>242</v>
      </c>
      <c r="D219" s="309" t="s">
        <v>225</v>
      </c>
      <c r="E219" s="309" t="s">
        <v>405</v>
      </c>
      <c r="F219" s="472"/>
      <c r="G219" s="329"/>
      <c r="H219" s="470"/>
      <c r="I219" s="478"/>
      <c r="J219" s="311" t="s">
        <v>783</v>
      </c>
      <c r="K219" s="308" t="s">
        <v>784</v>
      </c>
      <c r="L219" s="34" t="s">
        <v>505</v>
      </c>
      <c r="M219" s="366" t="str">
        <f t="shared" si="15"/>
        <v/>
      </c>
      <c r="N219" s="388"/>
      <c r="O219" s="388"/>
      <c r="P219" s="388"/>
      <c r="Q219" s="334"/>
      <c r="R219" s="333"/>
    </row>
    <row r="220" spans="1:18" ht="41.4" hidden="1">
      <c r="A220" s="305" t="s">
        <v>768</v>
      </c>
      <c r="B220" s="305" t="s">
        <v>769</v>
      </c>
      <c r="C220" s="322" t="s">
        <v>242</v>
      </c>
      <c r="D220" s="309" t="s">
        <v>225</v>
      </c>
      <c r="E220" s="309" t="s">
        <v>406</v>
      </c>
      <c r="F220" s="472"/>
      <c r="G220" s="329"/>
      <c r="H220" s="309" t="s">
        <v>406</v>
      </c>
      <c r="I220" s="312" t="s">
        <v>225</v>
      </c>
      <c r="J220" s="311" t="s">
        <v>785</v>
      </c>
      <c r="K220" s="311" t="s">
        <v>786</v>
      </c>
      <c r="L220" s="34" t="s">
        <v>505</v>
      </c>
      <c r="M220" s="366" t="str">
        <f t="shared" si="15"/>
        <v/>
      </c>
      <c r="N220" s="388"/>
      <c r="O220" s="388"/>
      <c r="P220" s="388"/>
      <c r="Q220" s="334"/>
      <c r="R220" s="333"/>
    </row>
    <row r="221" spans="1:18" ht="41.4" hidden="1">
      <c r="A221" s="305" t="s">
        <v>768</v>
      </c>
      <c r="B221" s="305" t="s">
        <v>769</v>
      </c>
      <c r="C221" s="322" t="s">
        <v>242</v>
      </c>
      <c r="D221" s="309" t="s">
        <v>225</v>
      </c>
      <c r="E221" s="309" t="s">
        <v>407</v>
      </c>
      <c r="F221" s="472"/>
      <c r="G221" s="329"/>
      <c r="H221" s="309" t="s">
        <v>407</v>
      </c>
      <c r="I221" s="312" t="s">
        <v>225</v>
      </c>
      <c r="J221" s="311" t="s">
        <v>787</v>
      </c>
      <c r="K221" s="311"/>
      <c r="L221" s="34" t="s">
        <v>505</v>
      </c>
      <c r="M221" s="366" t="str">
        <f t="shared" si="15"/>
        <v/>
      </c>
      <c r="N221" s="388"/>
      <c r="O221" s="388"/>
      <c r="P221" s="388"/>
      <c r="Q221" s="334"/>
      <c r="R221" s="333"/>
    </row>
    <row r="222" spans="1:18" ht="13.8" hidden="1">
      <c r="A222" s="323"/>
      <c r="B222" s="324"/>
      <c r="C222" s="324"/>
      <c r="D222" s="309"/>
      <c r="E222" s="325"/>
      <c r="F222" s="472"/>
      <c r="G222" s="314"/>
      <c r="H222" s="325"/>
      <c r="I222" s="324"/>
      <c r="J222" s="326"/>
      <c r="K222" s="374"/>
      <c r="L222" s="34"/>
    </row>
    <row r="223" spans="1:18" ht="26.4" hidden="1">
      <c r="A223" s="304"/>
      <c r="B223" s="304"/>
      <c r="C223" s="304"/>
      <c r="D223" s="309"/>
      <c r="E223" s="304"/>
      <c r="F223" s="472"/>
      <c r="G223" s="363" t="str">
        <f>C224</f>
        <v>2.1.2: Customary rights</v>
      </c>
      <c r="H223" s="363"/>
      <c r="I223" s="363"/>
      <c r="J223" s="364"/>
      <c r="K223" s="307"/>
      <c r="L223" s="34" t="s">
        <v>505</v>
      </c>
      <c r="M223" s="466" t="s">
        <v>506</v>
      </c>
      <c r="N223" s="466"/>
      <c r="O223" s="466"/>
      <c r="P223" s="466"/>
      <c r="Q223" s="466"/>
      <c r="R223" s="365"/>
    </row>
    <row r="224" spans="1:18" ht="55.2" hidden="1">
      <c r="A224" s="305" t="s">
        <v>768</v>
      </c>
      <c r="B224" s="305" t="s">
        <v>769</v>
      </c>
      <c r="C224" s="322" t="s">
        <v>244</v>
      </c>
      <c r="D224" s="309" t="s">
        <v>214</v>
      </c>
      <c r="E224" s="309" t="s">
        <v>408</v>
      </c>
      <c r="F224" s="472"/>
      <c r="G224" s="329"/>
      <c r="H224" s="309" t="s">
        <v>408</v>
      </c>
      <c r="I224" s="310" t="s">
        <v>214</v>
      </c>
      <c r="J224" s="311" t="s">
        <v>521</v>
      </c>
      <c r="K224" s="311"/>
      <c r="L224" s="34" t="s">
        <v>505</v>
      </c>
      <c r="M224" s="331"/>
      <c r="N224" s="388"/>
      <c r="O224" s="388"/>
      <c r="P224" s="388"/>
      <c r="Q224" s="334"/>
      <c r="R224" s="333"/>
    </row>
    <row r="225" spans="1:18" ht="41.4" hidden="1">
      <c r="A225" s="305" t="s">
        <v>768</v>
      </c>
      <c r="B225" s="305" t="s">
        <v>769</v>
      </c>
      <c r="C225" s="322" t="s">
        <v>244</v>
      </c>
      <c r="D225" s="309" t="s">
        <v>214</v>
      </c>
      <c r="E225" s="309" t="s">
        <v>409</v>
      </c>
      <c r="F225" s="472"/>
      <c r="G225" s="329"/>
      <c r="H225" s="309" t="s">
        <v>409</v>
      </c>
      <c r="I225" s="310" t="s">
        <v>214</v>
      </c>
      <c r="J225" s="311" t="s">
        <v>788</v>
      </c>
      <c r="K225" s="311" t="s">
        <v>789</v>
      </c>
      <c r="L225" s="34" t="s">
        <v>505</v>
      </c>
      <c r="M225" s="331"/>
      <c r="N225" s="388"/>
      <c r="O225" s="388"/>
      <c r="P225" s="388"/>
      <c r="Q225" s="334"/>
      <c r="R225" s="333"/>
    </row>
    <row r="226" spans="1:18" ht="26.4" hidden="1">
      <c r="A226" s="305" t="s">
        <v>768</v>
      </c>
      <c r="B226" s="305" t="s">
        <v>769</v>
      </c>
      <c r="C226" s="322" t="s">
        <v>244</v>
      </c>
      <c r="D226" s="309" t="s">
        <v>214</v>
      </c>
      <c r="E226" s="309" t="s">
        <v>410</v>
      </c>
      <c r="F226" s="472"/>
      <c r="G226" s="329"/>
      <c r="H226" s="309" t="s">
        <v>410</v>
      </c>
      <c r="I226" s="310" t="s">
        <v>214</v>
      </c>
      <c r="J226" s="311" t="s">
        <v>790</v>
      </c>
      <c r="K226" s="311"/>
      <c r="L226" s="34" t="s">
        <v>505</v>
      </c>
      <c r="M226" s="331"/>
      <c r="N226" s="388"/>
      <c r="O226" s="388"/>
      <c r="P226" s="388"/>
      <c r="Q226" s="334"/>
      <c r="R226" s="333"/>
    </row>
    <row r="227" spans="1:18" ht="41.4" hidden="1">
      <c r="A227" s="305" t="s">
        <v>768</v>
      </c>
      <c r="B227" s="305" t="s">
        <v>769</v>
      </c>
      <c r="C227" s="322" t="s">
        <v>244</v>
      </c>
      <c r="D227" s="309" t="s">
        <v>214</v>
      </c>
      <c r="E227" s="309" t="s">
        <v>411</v>
      </c>
      <c r="F227" s="472"/>
      <c r="G227" s="329"/>
      <c r="H227" s="309" t="s">
        <v>411</v>
      </c>
      <c r="I227" s="310" t="s">
        <v>214</v>
      </c>
      <c r="J227" s="311" t="s">
        <v>791</v>
      </c>
      <c r="K227" s="311"/>
      <c r="L227" s="34" t="s">
        <v>505</v>
      </c>
      <c r="M227" s="331"/>
      <c r="N227" s="388"/>
      <c r="O227" s="388"/>
      <c r="P227" s="388"/>
      <c r="Q227" s="334"/>
      <c r="R227" s="333"/>
    </row>
    <row r="228" spans="1:18" ht="27.6" hidden="1">
      <c r="A228" s="305" t="s">
        <v>768</v>
      </c>
      <c r="B228" s="305" t="s">
        <v>769</v>
      </c>
      <c r="C228" s="322" t="s">
        <v>244</v>
      </c>
      <c r="D228" s="309" t="s">
        <v>214</v>
      </c>
      <c r="E228" s="309" t="s">
        <v>412</v>
      </c>
      <c r="F228" s="472"/>
      <c r="G228" s="329"/>
      <c r="H228" s="309" t="s">
        <v>412</v>
      </c>
      <c r="I228" s="310" t="s">
        <v>214</v>
      </c>
      <c r="J228" s="311" t="s">
        <v>792</v>
      </c>
      <c r="K228" s="311"/>
      <c r="L228" s="34" t="s">
        <v>505</v>
      </c>
      <c r="M228" s="331"/>
      <c r="N228" s="388"/>
      <c r="O228" s="388"/>
      <c r="P228" s="388"/>
      <c r="Q228" s="334"/>
      <c r="R228" s="333"/>
    </row>
    <row r="229" spans="1:18" ht="55.2" hidden="1">
      <c r="A229" s="305" t="s">
        <v>768</v>
      </c>
      <c r="B229" s="305" t="s">
        <v>769</v>
      </c>
      <c r="C229" s="322" t="s">
        <v>244</v>
      </c>
      <c r="D229" s="309" t="s">
        <v>214</v>
      </c>
      <c r="E229" s="309" t="s">
        <v>413</v>
      </c>
      <c r="F229" s="472"/>
      <c r="G229" s="329"/>
      <c r="H229" s="309" t="s">
        <v>413</v>
      </c>
      <c r="I229" s="310" t="s">
        <v>214</v>
      </c>
      <c r="J229" s="311" t="s">
        <v>793</v>
      </c>
      <c r="K229" s="311"/>
      <c r="L229" s="34" t="s">
        <v>505</v>
      </c>
      <c r="M229" s="331"/>
      <c r="N229" s="388"/>
      <c r="O229" s="388"/>
      <c r="P229" s="388"/>
      <c r="Q229" s="334"/>
      <c r="R229" s="333"/>
    </row>
    <row r="230" spans="1:18" ht="165.6" hidden="1">
      <c r="A230" s="305" t="s">
        <v>768</v>
      </c>
      <c r="B230" s="305" t="s">
        <v>769</v>
      </c>
      <c r="C230" s="322" t="s">
        <v>244</v>
      </c>
      <c r="D230" s="309" t="s">
        <v>225</v>
      </c>
      <c r="E230" s="309" t="s">
        <v>414</v>
      </c>
      <c r="F230" s="472"/>
      <c r="G230" s="329"/>
      <c r="H230" s="309" t="s">
        <v>414</v>
      </c>
      <c r="I230" s="312" t="s">
        <v>225</v>
      </c>
      <c r="J230" s="311" t="s">
        <v>794</v>
      </c>
      <c r="K230" s="374" t="s">
        <v>795</v>
      </c>
      <c r="L230" s="34" t="s">
        <v>505</v>
      </c>
      <c r="M230" s="331"/>
      <c r="N230" s="388"/>
      <c r="O230" s="388"/>
      <c r="P230" s="388"/>
      <c r="Q230" s="334"/>
      <c r="R230" s="333"/>
    </row>
    <row r="231" spans="1:18" ht="27.6" hidden="1">
      <c r="A231" s="305" t="s">
        <v>768</v>
      </c>
      <c r="B231" s="305" t="s">
        <v>769</v>
      </c>
      <c r="C231" s="322" t="s">
        <v>244</v>
      </c>
      <c r="D231" s="309" t="s">
        <v>225</v>
      </c>
      <c r="E231" s="309" t="s">
        <v>415</v>
      </c>
      <c r="F231" s="472"/>
      <c r="G231" s="329"/>
      <c r="H231" s="309" t="s">
        <v>415</v>
      </c>
      <c r="I231" s="312" t="s">
        <v>225</v>
      </c>
      <c r="J231" s="311" t="s">
        <v>796</v>
      </c>
      <c r="K231" s="311"/>
      <c r="L231" s="34" t="s">
        <v>505</v>
      </c>
      <c r="M231" s="331"/>
      <c r="N231" s="388"/>
      <c r="O231" s="388"/>
      <c r="P231" s="388"/>
      <c r="Q231" s="334"/>
      <c r="R231" s="333"/>
    </row>
    <row r="232" spans="1:18" ht="27.6" hidden="1">
      <c r="A232" s="305" t="s">
        <v>768</v>
      </c>
      <c r="B232" s="305" t="s">
        <v>769</v>
      </c>
      <c r="C232" s="322" t="s">
        <v>244</v>
      </c>
      <c r="D232" s="309" t="s">
        <v>225</v>
      </c>
      <c r="E232" s="309" t="s">
        <v>416</v>
      </c>
      <c r="F232" s="472"/>
      <c r="G232" s="329"/>
      <c r="H232" s="309" t="s">
        <v>416</v>
      </c>
      <c r="I232" s="312" t="s">
        <v>225</v>
      </c>
      <c r="J232" s="311" t="s">
        <v>797</v>
      </c>
      <c r="K232" s="311"/>
      <c r="L232" s="34" t="s">
        <v>505</v>
      </c>
      <c r="M232" s="331"/>
      <c r="N232" s="388"/>
      <c r="O232" s="388"/>
      <c r="P232" s="388"/>
      <c r="Q232" s="334"/>
      <c r="R232" s="333"/>
    </row>
    <row r="233" spans="1:18" ht="41.4" hidden="1">
      <c r="A233" s="305" t="s">
        <v>768</v>
      </c>
      <c r="B233" s="305" t="s">
        <v>769</v>
      </c>
      <c r="C233" s="322" t="s">
        <v>244</v>
      </c>
      <c r="D233" s="309" t="s">
        <v>225</v>
      </c>
      <c r="E233" s="309" t="s">
        <v>417</v>
      </c>
      <c r="F233" s="472"/>
      <c r="G233" s="329"/>
      <c r="H233" s="309" t="s">
        <v>417</v>
      </c>
      <c r="I233" s="312" t="s">
        <v>225</v>
      </c>
      <c r="J233" s="311" t="s">
        <v>798</v>
      </c>
      <c r="K233" s="311" t="s">
        <v>799</v>
      </c>
      <c r="L233" s="34" t="s">
        <v>505</v>
      </c>
      <c r="M233" s="331"/>
      <c r="N233" s="388"/>
      <c r="O233" s="388"/>
      <c r="P233" s="388"/>
      <c r="Q233" s="334"/>
      <c r="R233" s="333"/>
    </row>
    <row r="234" spans="1:18" ht="27.6" hidden="1">
      <c r="A234" s="305" t="s">
        <v>768</v>
      </c>
      <c r="B234" s="305" t="s">
        <v>769</v>
      </c>
      <c r="C234" s="322" t="s">
        <v>244</v>
      </c>
      <c r="D234" s="309" t="s">
        <v>225</v>
      </c>
      <c r="E234" s="309" t="s">
        <v>418</v>
      </c>
      <c r="F234" s="472"/>
      <c r="G234" s="329"/>
      <c r="H234" s="309" t="s">
        <v>418</v>
      </c>
      <c r="I234" s="312" t="s">
        <v>225</v>
      </c>
      <c r="J234" s="311" t="s">
        <v>800</v>
      </c>
      <c r="K234" s="311"/>
      <c r="L234" s="34" t="s">
        <v>505</v>
      </c>
      <c r="M234" s="331"/>
      <c r="N234" s="388"/>
      <c r="O234" s="388"/>
      <c r="P234" s="388"/>
      <c r="Q234" s="334"/>
      <c r="R234" s="333"/>
    </row>
    <row r="235" spans="1:18" ht="13.8" hidden="1">
      <c r="A235" s="323"/>
      <c r="B235" s="324"/>
      <c r="C235" s="324"/>
      <c r="D235" s="309"/>
      <c r="E235" s="325"/>
      <c r="F235" s="472"/>
      <c r="G235" s="314"/>
      <c r="H235" s="325"/>
      <c r="I235" s="324"/>
      <c r="J235" s="326"/>
      <c r="K235" s="374"/>
      <c r="L235" s="34"/>
    </row>
    <row r="236" spans="1:18" ht="26.4" hidden="1">
      <c r="A236" s="304"/>
      <c r="B236" s="304"/>
      <c r="C236" s="304"/>
      <c r="D236" s="309"/>
      <c r="E236" s="304"/>
      <c r="F236" s="472"/>
      <c r="G236" s="363" t="str">
        <f>C237</f>
        <v>2.1.3a: Participatory governance of fisheries and aquaculture resources</v>
      </c>
      <c r="H236" s="363"/>
      <c r="I236" s="363"/>
      <c r="J236" s="364"/>
      <c r="K236" s="307"/>
      <c r="L236" s="34" t="s">
        <v>505</v>
      </c>
      <c r="M236" s="466" t="s">
        <v>506</v>
      </c>
      <c r="N236" s="466"/>
      <c r="O236" s="466"/>
      <c r="P236" s="466"/>
      <c r="Q236" s="466"/>
      <c r="R236" s="365"/>
    </row>
    <row r="237" spans="1:18" ht="55.2" hidden="1">
      <c r="A237" s="305" t="s">
        <v>768</v>
      </c>
      <c r="B237" s="305" t="s">
        <v>769</v>
      </c>
      <c r="C237" s="322" t="s">
        <v>246</v>
      </c>
      <c r="D237" s="309" t="s">
        <v>214</v>
      </c>
      <c r="E237" s="309" t="s">
        <v>419</v>
      </c>
      <c r="F237" s="472"/>
      <c r="G237" s="329"/>
      <c r="H237" s="309" t="s">
        <v>419</v>
      </c>
      <c r="I237" s="310" t="s">
        <v>214</v>
      </c>
      <c r="J237" s="311" t="s">
        <v>521</v>
      </c>
      <c r="K237" s="374"/>
      <c r="L237" s="34" t="s">
        <v>505</v>
      </c>
      <c r="M237" s="331"/>
      <c r="N237" s="388"/>
      <c r="O237" s="388"/>
      <c r="P237" s="388"/>
      <c r="Q237" s="334"/>
      <c r="R237" s="333"/>
    </row>
    <row r="238" spans="1:18" ht="124.2" hidden="1">
      <c r="A238" s="305" t="s">
        <v>768</v>
      </c>
      <c r="B238" s="305" t="s">
        <v>769</v>
      </c>
      <c r="C238" s="322" t="s">
        <v>246</v>
      </c>
      <c r="D238" s="309" t="s">
        <v>214</v>
      </c>
      <c r="E238" s="309" t="s">
        <v>420</v>
      </c>
      <c r="F238" s="472"/>
      <c r="G238" s="329"/>
      <c r="H238" s="309" t="s">
        <v>420</v>
      </c>
      <c r="I238" s="310" t="s">
        <v>214</v>
      </c>
      <c r="J238" s="311" t="s">
        <v>801</v>
      </c>
      <c r="K238" s="374" t="s">
        <v>802</v>
      </c>
      <c r="L238" s="34" t="s">
        <v>505</v>
      </c>
      <c r="M238" s="331"/>
      <c r="N238" s="388"/>
      <c r="O238" s="388"/>
      <c r="P238" s="388"/>
      <c r="Q238" s="334"/>
      <c r="R238" s="333"/>
    </row>
    <row r="239" spans="1:18" ht="41.4" hidden="1">
      <c r="A239" s="305" t="s">
        <v>768</v>
      </c>
      <c r="B239" s="305" t="s">
        <v>769</v>
      </c>
      <c r="C239" s="322" t="s">
        <v>246</v>
      </c>
      <c r="D239" s="309" t="s">
        <v>214</v>
      </c>
      <c r="E239" s="309" t="s">
        <v>421</v>
      </c>
      <c r="F239" s="472"/>
      <c r="G239" s="329"/>
      <c r="H239" s="309" t="s">
        <v>421</v>
      </c>
      <c r="I239" s="310" t="s">
        <v>214</v>
      </c>
      <c r="J239" s="311" t="s">
        <v>803</v>
      </c>
      <c r="K239" s="375" t="s">
        <v>804</v>
      </c>
      <c r="L239" s="34" t="s">
        <v>505</v>
      </c>
      <c r="M239" s="331"/>
      <c r="N239" s="388"/>
      <c r="O239" s="388"/>
      <c r="P239" s="388"/>
      <c r="Q239" s="334"/>
      <c r="R239" s="333"/>
    </row>
    <row r="240" spans="1:18" ht="69" hidden="1">
      <c r="A240" s="305" t="s">
        <v>768</v>
      </c>
      <c r="B240" s="305" t="s">
        <v>769</v>
      </c>
      <c r="C240" s="322" t="s">
        <v>246</v>
      </c>
      <c r="D240" s="309" t="s">
        <v>214</v>
      </c>
      <c r="E240" s="309" t="s">
        <v>422</v>
      </c>
      <c r="F240" s="472"/>
      <c r="G240" s="329"/>
      <c r="H240" s="309" t="s">
        <v>422</v>
      </c>
      <c r="I240" s="310" t="s">
        <v>214</v>
      </c>
      <c r="J240" s="311" t="s">
        <v>805</v>
      </c>
      <c r="K240" s="311" t="s">
        <v>806</v>
      </c>
      <c r="L240" s="34" t="s">
        <v>505</v>
      </c>
      <c r="M240" s="331"/>
      <c r="N240" s="388"/>
      <c r="O240" s="388"/>
      <c r="P240" s="388"/>
      <c r="Q240" s="334"/>
      <c r="R240" s="333"/>
    </row>
    <row r="241" spans="1:18" ht="27.6" hidden="1">
      <c r="A241" s="305" t="s">
        <v>768</v>
      </c>
      <c r="B241" s="305" t="s">
        <v>769</v>
      </c>
      <c r="C241" s="322" t="s">
        <v>246</v>
      </c>
      <c r="D241" s="309" t="s">
        <v>225</v>
      </c>
      <c r="E241" s="309" t="s">
        <v>423</v>
      </c>
      <c r="F241" s="472"/>
      <c r="G241" s="329"/>
      <c r="H241" s="309" t="s">
        <v>423</v>
      </c>
      <c r="I241" s="312" t="s">
        <v>225</v>
      </c>
      <c r="J241" s="311" t="s">
        <v>807</v>
      </c>
      <c r="K241" s="311" t="s">
        <v>808</v>
      </c>
      <c r="L241" s="34" t="s">
        <v>505</v>
      </c>
      <c r="M241" s="331"/>
      <c r="N241" s="388"/>
      <c r="O241" s="388"/>
      <c r="P241" s="388"/>
      <c r="Q241" s="334"/>
      <c r="R241" s="333"/>
    </row>
    <row r="242" spans="1:18" ht="41.4" hidden="1">
      <c r="A242" s="305" t="s">
        <v>768</v>
      </c>
      <c r="B242" s="305" t="s">
        <v>769</v>
      </c>
      <c r="C242" s="322" t="s">
        <v>246</v>
      </c>
      <c r="D242" s="309" t="s">
        <v>225</v>
      </c>
      <c r="E242" s="309" t="s">
        <v>424</v>
      </c>
      <c r="F242" s="472"/>
      <c r="G242" s="329"/>
      <c r="H242" s="309" t="s">
        <v>424</v>
      </c>
      <c r="I242" s="312" t="s">
        <v>225</v>
      </c>
      <c r="J242" s="311" t="s">
        <v>809</v>
      </c>
      <c r="K242" s="311"/>
      <c r="L242" s="34" t="s">
        <v>505</v>
      </c>
      <c r="M242" s="331"/>
      <c r="N242" s="388"/>
      <c r="O242" s="388"/>
      <c r="P242" s="388"/>
      <c r="Q242" s="334"/>
      <c r="R242" s="333"/>
    </row>
    <row r="243" spans="1:18" ht="41.4" hidden="1">
      <c r="A243" s="305" t="s">
        <v>768</v>
      </c>
      <c r="B243" s="305" t="s">
        <v>769</v>
      </c>
      <c r="C243" s="322" t="s">
        <v>246</v>
      </c>
      <c r="D243" s="309" t="s">
        <v>225</v>
      </c>
      <c r="E243" s="309" t="s">
        <v>425</v>
      </c>
      <c r="F243" s="472"/>
      <c r="G243" s="329"/>
      <c r="H243" s="309" t="s">
        <v>425</v>
      </c>
      <c r="I243" s="312" t="s">
        <v>225</v>
      </c>
      <c r="J243" s="311" t="s">
        <v>810</v>
      </c>
      <c r="K243" s="311"/>
      <c r="L243" s="34" t="s">
        <v>505</v>
      </c>
      <c r="M243" s="331"/>
      <c r="N243" s="388"/>
      <c r="O243" s="388"/>
      <c r="P243" s="388"/>
      <c r="Q243" s="334"/>
      <c r="R243" s="333"/>
    </row>
    <row r="244" spans="1:18" ht="41.4" hidden="1">
      <c r="A244" s="305" t="s">
        <v>768</v>
      </c>
      <c r="B244" s="305" t="s">
        <v>769</v>
      </c>
      <c r="C244" s="322" t="s">
        <v>246</v>
      </c>
      <c r="D244" s="309" t="s">
        <v>225</v>
      </c>
      <c r="E244" s="309" t="s">
        <v>426</v>
      </c>
      <c r="F244" s="472"/>
      <c r="G244" s="329"/>
      <c r="H244" s="309" t="s">
        <v>426</v>
      </c>
      <c r="I244" s="312" t="s">
        <v>225</v>
      </c>
      <c r="J244" s="311" t="s">
        <v>811</v>
      </c>
      <c r="K244" s="311"/>
      <c r="L244" s="34" t="s">
        <v>505</v>
      </c>
      <c r="M244" s="331"/>
      <c r="N244" s="388"/>
      <c r="O244" s="388"/>
      <c r="P244" s="388"/>
      <c r="Q244" s="334"/>
      <c r="R244" s="333"/>
    </row>
    <row r="245" spans="1:18" ht="13.8" hidden="1">
      <c r="A245" s="323"/>
      <c r="B245" s="324"/>
      <c r="C245" s="324"/>
      <c r="D245" s="309"/>
      <c r="E245" s="325"/>
      <c r="F245" s="472"/>
      <c r="G245" s="314"/>
      <c r="H245" s="325"/>
      <c r="I245" s="324"/>
      <c r="J245" s="326"/>
      <c r="K245" s="374"/>
      <c r="L245" s="34"/>
    </row>
    <row r="246" spans="1:18" ht="26.4" hidden="1">
      <c r="A246" s="304"/>
      <c r="B246" s="304"/>
      <c r="C246" s="304"/>
      <c r="D246" s="309"/>
      <c r="E246" s="304"/>
      <c r="F246" s="472"/>
      <c r="G246" s="363" t="str">
        <f>C247</f>
        <v>2.1.3b: Participatory governance within the workforce</v>
      </c>
      <c r="H246" s="363"/>
      <c r="I246" s="363"/>
      <c r="J246" s="364"/>
      <c r="K246" s="307"/>
      <c r="L246" s="34" t="s">
        <v>505</v>
      </c>
      <c r="M246" s="466" t="s">
        <v>506</v>
      </c>
      <c r="N246" s="466"/>
      <c r="O246" s="466"/>
      <c r="P246" s="466"/>
      <c r="Q246" s="466"/>
      <c r="R246" s="365"/>
    </row>
    <row r="247" spans="1:18" ht="55.2" hidden="1">
      <c r="A247" s="305" t="s">
        <v>768</v>
      </c>
      <c r="B247" s="305" t="s">
        <v>769</v>
      </c>
      <c r="C247" s="322" t="s">
        <v>248</v>
      </c>
      <c r="D247" s="309" t="s">
        <v>214</v>
      </c>
      <c r="E247" s="309" t="s">
        <v>427</v>
      </c>
      <c r="F247" s="472"/>
      <c r="G247" s="329"/>
      <c r="H247" s="309" t="s">
        <v>427</v>
      </c>
      <c r="I247" s="310" t="s">
        <v>214</v>
      </c>
      <c r="J247" s="311" t="s">
        <v>521</v>
      </c>
      <c r="K247" s="311"/>
      <c r="L247" s="34" t="s">
        <v>505</v>
      </c>
      <c r="M247" s="331"/>
      <c r="N247" s="388"/>
      <c r="O247" s="388"/>
      <c r="P247" s="388"/>
      <c r="Q247" s="334"/>
      <c r="R247" s="333"/>
    </row>
    <row r="248" spans="1:18" ht="27.6" hidden="1">
      <c r="A248" s="305" t="s">
        <v>768</v>
      </c>
      <c r="B248" s="305" t="s">
        <v>769</v>
      </c>
      <c r="C248" s="322" t="s">
        <v>248</v>
      </c>
      <c r="D248" s="309" t="s">
        <v>214</v>
      </c>
      <c r="E248" s="309" t="s">
        <v>428</v>
      </c>
      <c r="F248" s="472"/>
      <c r="G248" s="329"/>
      <c r="H248" s="309" t="s">
        <v>428</v>
      </c>
      <c r="I248" s="310" t="s">
        <v>214</v>
      </c>
      <c r="J248" s="311" t="s">
        <v>812</v>
      </c>
      <c r="K248" s="311" t="s">
        <v>813</v>
      </c>
      <c r="L248" s="34" t="s">
        <v>505</v>
      </c>
      <c r="M248" s="331"/>
      <c r="N248" s="388"/>
      <c r="O248" s="388"/>
      <c r="P248" s="388"/>
      <c r="Q248" s="334"/>
      <c r="R248" s="333"/>
    </row>
    <row r="249" spans="1:18" ht="27.6" hidden="1">
      <c r="A249" s="305" t="s">
        <v>768</v>
      </c>
      <c r="B249" s="305" t="s">
        <v>769</v>
      </c>
      <c r="C249" s="322" t="s">
        <v>248</v>
      </c>
      <c r="D249" s="309" t="s">
        <v>214</v>
      </c>
      <c r="E249" s="309" t="s">
        <v>429</v>
      </c>
      <c r="F249" s="472"/>
      <c r="G249" s="329"/>
      <c r="H249" s="309" t="s">
        <v>429</v>
      </c>
      <c r="I249" s="310" t="s">
        <v>214</v>
      </c>
      <c r="J249" s="311" t="s">
        <v>814</v>
      </c>
      <c r="K249" s="311" t="s">
        <v>815</v>
      </c>
      <c r="L249" s="34" t="s">
        <v>505</v>
      </c>
      <c r="M249" s="331"/>
      <c r="N249" s="388"/>
      <c r="O249" s="388"/>
      <c r="P249" s="388"/>
      <c r="Q249" s="334"/>
      <c r="R249" s="333"/>
    </row>
    <row r="250" spans="1:18" ht="27.6" hidden="1">
      <c r="A250" s="305" t="s">
        <v>768</v>
      </c>
      <c r="B250" s="305" t="s">
        <v>769</v>
      </c>
      <c r="C250" s="322" t="s">
        <v>248</v>
      </c>
      <c r="D250" s="309" t="s">
        <v>214</v>
      </c>
      <c r="E250" s="309" t="s">
        <v>430</v>
      </c>
      <c r="F250" s="472"/>
      <c r="G250" s="329"/>
      <c r="H250" s="309" t="s">
        <v>430</v>
      </c>
      <c r="I250" s="310" t="s">
        <v>214</v>
      </c>
      <c r="J250" s="311" t="s">
        <v>816</v>
      </c>
      <c r="K250" s="311"/>
      <c r="L250" s="34" t="s">
        <v>505</v>
      </c>
      <c r="M250" s="331"/>
      <c r="N250" s="388"/>
      <c r="O250" s="388"/>
      <c r="P250" s="388"/>
      <c r="Q250" s="334"/>
      <c r="R250" s="333"/>
    </row>
    <row r="251" spans="1:18" ht="41.4" hidden="1">
      <c r="A251" s="305" t="s">
        <v>768</v>
      </c>
      <c r="B251" s="305" t="s">
        <v>769</v>
      </c>
      <c r="C251" s="322" t="s">
        <v>248</v>
      </c>
      <c r="D251" s="309" t="s">
        <v>225</v>
      </c>
      <c r="E251" s="309" t="s">
        <v>431</v>
      </c>
      <c r="F251" s="472"/>
      <c r="G251" s="329"/>
      <c r="H251" s="309" t="s">
        <v>431</v>
      </c>
      <c r="I251" s="312" t="s">
        <v>225</v>
      </c>
      <c r="J251" s="311" t="s">
        <v>807</v>
      </c>
      <c r="K251" s="311" t="s">
        <v>817</v>
      </c>
      <c r="L251" s="34" t="s">
        <v>505</v>
      </c>
      <c r="M251" s="331"/>
      <c r="N251" s="388"/>
      <c r="O251" s="388"/>
      <c r="P251" s="388"/>
      <c r="Q251" s="334"/>
      <c r="R251" s="333"/>
    </row>
    <row r="252" spans="1:18" ht="41.4" hidden="1">
      <c r="A252" s="305" t="s">
        <v>768</v>
      </c>
      <c r="B252" s="305" t="s">
        <v>769</v>
      </c>
      <c r="C252" s="322" t="s">
        <v>248</v>
      </c>
      <c r="D252" s="309" t="s">
        <v>225</v>
      </c>
      <c r="E252" s="309" t="s">
        <v>432</v>
      </c>
      <c r="F252" s="472"/>
      <c r="G252" s="329"/>
      <c r="H252" s="309" t="s">
        <v>432</v>
      </c>
      <c r="I252" s="312" t="s">
        <v>225</v>
      </c>
      <c r="J252" s="311" t="s">
        <v>818</v>
      </c>
      <c r="K252" s="311"/>
      <c r="L252" s="34" t="s">
        <v>505</v>
      </c>
      <c r="M252" s="331"/>
      <c r="N252" s="388"/>
      <c r="O252" s="388"/>
      <c r="P252" s="388"/>
      <c r="Q252" s="334"/>
      <c r="R252" s="333"/>
    </row>
    <row r="253" spans="1:18" ht="55.2" hidden="1">
      <c r="A253" s="305" t="s">
        <v>768</v>
      </c>
      <c r="B253" s="305" t="s">
        <v>769</v>
      </c>
      <c r="C253" s="322" t="s">
        <v>248</v>
      </c>
      <c r="D253" s="309" t="s">
        <v>225</v>
      </c>
      <c r="E253" s="309" t="s">
        <v>433</v>
      </c>
      <c r="F253" s="472"/>
      <c r="G253" s="329"/>
      <c r="H253" s="309" t="s">
        <v>433</v>
      </c>
      <c r="I253" s="312" t="s">
        <v>225</v>
      </c>
      <c r="J253" s="311" t="s">
        <v>819</v>
      </c>
      <c r="K253" s="311" t="s">
        <v>820</v>
      </c>
      <c r="L253" s="34" t="s">
        <v>505</v>
      </c>
      <c r="M253" s="331"/>
      <c r="N253" s="388"/>
      <c r="O253" s="388"/>
      <c r="P253" s="388"/>
      <c r="Q253" s="334"/>
      <c r="R253" s="333"/>
    </row>
    <row r="254" spans="1:18" ht="13.8" hidden="1">
      <c r="A254" s="323"/>
      <c r="B254" s="324"/>
      <c r="C254" s="324"/>
      <c r="D254" s="309"/>
      <c r="E254" s="325"/>
      <c r="F254" s="472"/>
      <c r="G254" s="314"/>
      <c r="H254" s="325"/>
      <c r="I254" s="324"/>
      <c r="J254" s="326"/>
      <c r="K254" s="374"/>
      <c r="L254" s="34"/>
    </row>
    <row r="255" spans="1:18" ht="30" hidden="1">
      <c r="A255" s="303"/>
      <c r="B255" s="303"/>
      <c r="C255" s="303"/>
      <c r="D255" s="303"/>
      <c r="E255" s="303"/>
      <c r="F255" s="471" t="str">
        <f>B257</f>
        <v>Component 2.2: Equitable opportunities to benefit are ensured to all, throughout the supply chain.</v>
      </c>
      <c r="G255" s="471"/>
      <c r="H255" s="471"/>
      <c r="I255" s="471"/>
      <c r="J255" s="471"/>
      <c r="K255" s="479"/>
      <c r="L255" s="330" t="s">
        <v>505</v>
      </c>
      <c r="M255" s="361"/>
      <c r="N255" s="361"/>
      <c r="O255" s="361"/>
      <c r="P255" s="361"/>
      <c r="Q255" s="361"/>
      <c r="R255" s="361"/>
    </row>
    <row r="256" spans="1:18" ht="26.4" hidden="1">
      <c r="A256" s="304"/>
      <c r="B256" s="304"/>
      <c r="C256" s="304"/>
      <c r="D256" s="309"/>
      <c r="E256" s="304"/>
      <c r="F256" s="472"/>
      <c r="G256" s="363" t="str">
        <f>C257</f>
        <v>2.2.1: Equitable opportunity to benefit from the fishing or aquaculture sector</v>
      </c>
      <c r="H256" s="363"/>
      <c r="I256" s="363"/>
      <c r="J256" s="364"/>
      <c r="K256" s="307"/>
      <c r="L256" s="34" t="s">
        <v>505</v>
      </c>
      <c r="M256" s="466" t="s">
        <v>506</v>
      </c>
      <c r="N256" s="466"/>
      <c r="O256" s="466"/>
      <c r="P256" s="466"/>
      <c r="Q256" s="466"/>
      <c r="R256" s="365"/>
    </row>
    <row r="257" spans="1:18" ht="55.2" hidden="1">
      <c r="A257" s="305" t="s">
        <v>768</v>
      </c>
      <c r="B257" s="305" t="s">
        <v>821</v>
      </c>
      <c r="C257" s="322" t="s">
        <v>250</v>
      </c>
      <c r="D257" s="309" t="s">
        <v>214</v>
      </c>
      <c r="E257" s="309" t="s">
        <v>434</v>
      </c>
      <c r="F257" s="472"/>
      <c r="G257" s="329"/>
      <c r="H257" s="309" t="s">
        <v>434</v>
      </c>
      <c r="I257" s="310" t="s">
        <v>214</v>
      </c>
      <c r="J257" s="311" t="s">
        <v>521</v>
      </c>
      <c r="K257" s="377"/>
      <c r="L257" s="34" t="s">
        <v>505</v>
      </c>
      <c r="M257" s="331"/>
      <c r="N257" s="388"/>
      <c r="O257" s="388"/>
      <c r="P257" s="388"/>
      <c r="Q257" s="334"/>
      <c r="R257" s="333"/>
    </row>
    <row r="258" spans="1:18" ht="69" hidden="1">
      <c r="A258" s="305" t="s">
        <v>768</v>
      </c>
      <c r="B258" s="305" t="s">
        <v>821</v>
      </c>
      <c r="C258" s="322" t="s">
        <v>250</v>
      </c>
      <c r="D258" s="309" t="s">
        <v>214</v>
      </c>
      <c r="E258" s="309" t="s">
        <v>435</v>
      </c>
      <c r="F258" s="472"/>
      <c r="G258" s="329"/>
      <c r="H258" s="309" t="s">
        <v>435</v>
      </c>
      <c r="I258" s="310" t="s">
        <v>214</v>
      </c>
      <c r="J258" s="311" t="s">
        <v>822</v>
      </c>
      <c r="K258" s="377" t="s">
        <v>823</v>
      </c>
      <c r="L258" s="34" t="s">
        <v>505</v>
      </c>
      <c r="M258" s="331"/>
      <c r="N258" s="388"/>
      <c r="O258" s="388"/>
      <c r="P258" s="388"/>
      <c r="Q258" s="334"/>
      <c r="R258" s="333"/>
    </row>
    <row r="259" spans="1:18" ht="82.8" hidden="1">
      <c r="A259" s="305" t="s">
        <v>768</v>
      </c>
      <c r="B259" s="305" t="s">
        <v>821</v>
      </c>
      <c r="C259" s="322" t="s">
        <v>250</v>
      </c>
      <c r="D259" s="309" t="s">
        <v>214</v>
      </c>
      <c r="E259" s="309" t="s">
        <v>436</v>
      </c>
      <c r="F259" s="472"/>
      <c r="G259" s="329"/>
      <c r="H259" s="309" t="s">
        <v>436</v>
      </c>
      <c r="I259" s="310" t="s">
        <v>214</v>
      </c>
      <c r="J259" s="308" t="s">
        <v>824</v>
      </c>
      <c r="K259" s="308" t="s">
        <v>825</v>
      </c>
      <c r="L259" s="34" t="s">
        <v>505</v>
      </c>
      <c r="M259" s="331"/>
      <c r="N259" s="388"/>
      <c r="O259" s="388"/>
      <c r="P259" s="388"/>
      <c r="Q259" s="334"/>
      <c r="R259" s="333"/>
    </row>
    <row r="260" spans="1:18" ht="41.4" hidden="1">
      <c r="A260" s="305" t="s">
        <v>768</v>
      </c>
      <c r="B260" s="305" t="s">
        <v>821</v>
      </c>
      <c r="C260" s="322" t="s">
        <v>250</v>
      </c>
      <c r="D260" s="309" t="s">
        <v>225</v>
      </c>
      <c r="E260" s="309" t="s">
        <v>437</v>
      </c>
      <c r="F260" s="472"/>
      <c r="G260" s="329"/>
      <c r="H260" s="309" t="s">
        <v>437</v>
      </c>
      <c r="I260" s="312" t="s">
        <v>225</v>
      </c>
      <c r="J260" s="311" t="s">
        <v>826</v>
      </c>
      <c r="K260" s="308" t="s">
        <v>827</v>
      </c>
      <c r="L260" s="34" t="s">
        <v>505</v>
      </c>
      <c r="M260" s="331"/>
      <c r="N260" s="388"/>
      <c r="O260" s="388"/>
      <c r="P260" s="388"/>
      <c r="Q260" s="334"/>
      <c r="R260" s="333"/>
    </row>
    <row r="261" spans="1:18" ht="13.8" hidden="1">
      <c r="A261" s="323"/>
      <c r="B261" s="324"/>
      <c r="C261" s="324"/>
      <c r="D261" s="309"/>
      <c r="E261" s="325"/>
      <c r="F261" s="472"/>
      <c r="G261" s="314"/>
      <c r="H261" s="325"/>
      <c r="I261" s="324"/>
      <c r="J261" s="326"/>
      <c r="K261" s="374"/>
      <c r="L261" s="34"/>
    </row>
    <row r="262" spans="1:18" ht="26.4" hidden="1">
      <c r="A262" s="304"/>
      <c r="B262" s="304"/>
      <c r="C262" s="304"/>
      <c r="D262" s="309"/>
      <c r="E262" s="304"/>
      <c r="F262" s="472"/>
      <c r="G262" s="363" t="str">
        <f>C263</f>
        <v>2.2.2: Discrimination</v>
      </c>
      <c r="H262" s="363"/>
      <c r="I262" s="363"/>
      <c r="J262" s="364"/>
      <c r="K262" s="307"/>
      <c r="L262" s="34" t="s">
        <v>505</v>
      </c>
      <c r="M262" s="466" t="s">
        <v>506</v>
      </c>
      <c r="N262" s="466"/>
      <c r="O262" s="466"/>
      <c r="P262" s="466"/>
      <c r="Q262" s="466"/>
      <c r="R262" s="365"/>
    </row>
    <row r="263" spans="1:18" ht="55.2" hidden="1">
      <c r="A263" s="305" t="s">
        <v>768</v>
      </c>
      <c r="B263" s="305" t="s">
        <v>821</v>
      </c>
      <c r="C263" s="322" t="s">
        <v>252</v>
      </c>
      <c r="D263" s="309" t="s">
        <v>214</v>
      </c>
      <c r="E263" s="309" t="s">
        <v>438</v>
      </c>
      <c r="F263" s="472"/>
      <c r="G263" s="329"/>
      <c r="H263" s="309" t="s">
        <v>438</v>
      </c>
      <c r="I263" s="310" t="s">
        <v>214</v>
      </c>
      <c r="J263" s="311" t="s">
        <v>521</v>
      </c>
      <c r="K263" s="311"/>
      <c r="L263" s="34" t="s">
        <v>505</v>
      </c>
      <c r="M263" s="331"/>
      <c r="N263" s="388"/>
      <c r="O263" s="388"/>
      <c r="P263" s="388"/>
      <c r="Q263" s="334"/>
      <c r="R263" s="333"/>
    </row>
    <row r="264" spans="1:18" ht="28.8" hidden="1">
      <c r="A264" s="305" t="s">
        <v>768</v>
      </c>
      <c r="B264" s="305" t="s">
        <v>821</v>
      </c>
      <c r="C264" s="322" t="s">
        <v>252</v>
      </c>
      <c r="D264" s="309" t="s">
        <v>214</v>
      </c>
      <c r="E264" s="309" t="s">
        <v>439</v>
      </c>
      <c r="F264" s="472"/>
      <c r="G264" s="329"/>
      <c r="H264" s="309" t="s">
        <v>439</v>
      </c>
      <c r="I264" s="310" t="s">
        <v>214</v>
      </c>
      <c r="J264" s="311" t="s">
        <v>828</v>
      </c>
      <c r="K264" s="311"/>
      <c r="L264" s="34" t="s">
        <v>505</v>
      </c>
      <c r="M264" s="331"/>
      <c r="N264" s="388"/>
      <c r="O264" s="388"/>
      <c r="P264" s="388"/>
      <c r="Q264" s="334"/>
      <c r="R264" s="333"/>
    </row>
    <row r="265" spans="1:18" ht="69" hidden="1">
      <c r="A265" s="305" t="s">
        <v>768</v>
      </c>
      <c r="B265" s="305" t="s">
        <v>821</v>
      </c>
      <c r="C265" s="322" t="s">
        <v>252</v>
      </c>
      <c r="D265" s="309" t="s">
        <v>214</v>
      </c>
      <c r="E265" s="309" t="s">
        <v>440</v>
      </c>
      <c r="F265" s="472"/>
      <c r="G265" s="329"/>
      <c r="H265" s="309" t="s">
        <v>440</v>
      </c>
      <c r="I265" s="310" t="s">
        <v>214</v>
      </c>
      <c r="J265" s="311" t="s">
        <v>829</v>
      </c>
      <c r="K265" s="374" t="s">
        <v>830</v>
      </c>
      <c r="L265" s="34" t="s">
        <v>505</v>
      </c>
      <c r="M265" s="331"/>
      <c r="N265" s="388"/>
      <c r="O265" s="388"/>
      <c r="P265" s="388"/>
      <c r="Q265" s="334"/>
      <c r="R265" s="333"/>
    </row>
    <row r="266" spans="1:18" ht="27.6" hidden="1">
      <c r="A266" s="305" t="s">
        <v>768</v>
      </c>
      <c r="B266" s="305" t="s">
        <v>821</v>
      </c>
      <c r="C266" s="322" t="s">
        <v>252</v>
      </c>
      <c r="D266" s="309" t="s">
        <v>214</v>
      </c>
      <c r="E266" s="309" t="s">
        <v>441</v>
      </c>
      <c r="F266" s="472"/>
      <c r="G266" s="329"/>
      <c r="H266" s="309" t="s">
        <v>441</v>
      </c>
      <c r="I266" s="310" t="s">
        <v>214</v>
      </c>
      <c r="J266" s="311" t="s">
        <v>831</v>
      </c>
      <c r="K266" s="311"/>
      <c r="L266" s="34" t="s">
        <v>505</v>
      </c>
      <c r="M266" s="331"/>
      <c r="N266" s="388"/>
      <c r="O266" s="388"/>
      <c r="P266" s="388"/>
      <c r="Q266" s="334"/>
      <c r="R266" s="333"/>
    </row>
    <row r="267" spans="1:18" ht="41.4" hidden="1">
      <c r="A267" s="305" t="s">
        <v>768</v>
      </c>
      <c r="B267" s="305" t="s">
        <v>821</v>
      </c>
      <c r="C267" s="322" t="s">
        <v>252</v>
      </c>
      <c r="D267" s="309" t="s">
        <v>214</v>
      </c>
      <c r="E267" s="309" t="s">
        <v>442</v>
      </c>
      <c r="F267" s="472"/>
      <c r="G267" s="329"/>
      <c r="H267" s="309" t="s">
        <v>442</v>
      </c>
      <c r="I267" s="310" t="s">
        <v>214</v>
      </c>
      <c r="J267" s="311" t="s">
        <v>832</v>
      </c>
      <c r="K267" s="311"/>
      <c r="L267" s="34" t="s">
        <v>505</v>
      </c>
      <c r="M267" s="331"/>
      <c r="N267" s="388"/>
      <c r="O267" s="388"/>
      <c r="P267" s="388"/>
      <c r="Q267" s="334"/>
      <c r="R267" s="333"/>
    </row>
    <row r="268" spans="1:18" ht="69" hidden="1">
      <c r="A268" s="305" t="s">
        <v>768</v>
      </c>
      <c r="B268" s="305" t="s">
        <v>821</v>
      </c>
      <c r="C268" s="322" t="s">
        <v>252</v>
      </c>
      <c r="D268" s="309" t="s">
        <v>214</v>
      </c>
      <c r="E268" s="309" t="s">
        <v>443</v>
      </c>
      <c r="F268" s="472"/>
      <c r="G268" s="329"/>
      <c r="H268" s="309" t="s">
        <v>443</v>
      </c>
      <c r="I268" s="310" t="s">
        <v>214</v>
      </c>
      <c r="J268" s="308" t="s">
        <v>833</v>
      </c>
      <c r="K268" s="308" t="s">
        <v>834</v>
      </c>
      <c r="L268" s="34" t="s">
        <v>505</v>
      </c>
      <c r="M268" s="331"/>
      <c r="N268" s="388"/>
      <c r="O268" s="388"/>
      <c r="P268" s="388"/>
      <c r="Q268" s="334"/>
      <c r="R268" s="333"/>
    </row>
    <row r="269" spans="1:18" ht="41.4" hidden="1">
      <c r="A269" s="305" t="s">
        <v>768</v>
      </c>
      <c r="B269" s="305" t="s">
        <v>821</v>
      </c>
      <c r="C269" s="322" t="s">
        <v>252</v>
      </c>
      <c r="D269" s="309" t="s">
        <v>225</v>
      </c>
      <c r="E269" s="309" t="s">
        <v>444</v>
      </c>
      <c r="F269" s="472"/>
      <c r="G269" s="329"/>
      <c r="H269" s="309" t="s">
        <v>444</v>
      </c>
      <c r="I269" s="312" t="s">
        <v>225</v>
      </c>
      <c r="J269" s="311" t="s">
        <v>835</v>
      </c>
      <c r="K269" s="311"/>
      <c r="L269" s="34" t="s">
        <v>505</v>
      </c>
      <c r="M269" s="331"/>
      <c r="N269" s="388"/>
      <c r="O269" s="388"/>
      <c r="P269" s="388"/>
      <c r="Q269" s="334"/>
      <c r="R269" s="333"/>
    </row>
    <row r="270" spans="1:18" ht="27.6" hidden="1">
      <c r="A270" s="305" t="s">
        <v>768</v>
      </c>
      <c r="B270" s="305" t="s">
        <v>821</v>
      </c>
      <c r="C270" s="322" t="s">
        <v>252</v>
      </c>
      <c r="D270" s="309" t="s">
        <v>225</v>
      </c>
      <c r="E270" s="309" t="s">
        <v>445</v>
      </c>
      <c r="F270" s="472"/>
      <c r="G270" s="329"/>
      <c r="H270" s="309" t="s">
        <v>445</v>
      </c>
      <c r="I270" s="312" t="s">
        <v>225</v>
      </c>
      <c r="J270" s="311" t="s">
        <v>836</v>
      </c>
      <c r="K270" s="311"/>
      <c r="L270" s="34" t="s">
        <v>505</v>
      </c>
      <c r="M270" s="331"/>
      <c r="N270" s="388"/>
      <c r="O270" s="388"/>
      <c r="P270" s="388"/>
      <c r="Q270" s="334"/>
      <c r="R270" s="333"/>
    </row>
    <row r="271" spans="1:18" ht="124.2" hidden="1">
      <c r="A271" s="305" t="s">
        <v>768</v>
      </c>
      <c r="B271" s="305" t="s">
        <v>821</v>
      </c>
      <c r="C271" s="322" t="s">
        <v>252</v>
      </c>
      <c r="D271" s="309" t="s">
        <v>225</v>
      </c>
      <c r="E271" s="309" t="s">
        <v>446</v>
      </c>
      <c r="F271" s="472"/>
      <c r="G271" s="329"/>
      <c r="H271" s="309" t="s">
        <v>446</v>
      </c>
      <c r="I271" s="312" t="s">
        <v>225</v>
      </c>
      <c r="J271" s="308" t="s">
        <v>837</v>
      </c>
      <c r="K271" s="308" t="s">
        <v>838</v>
      </c>
      <c r="L271" s="34" t="s">
        <v>505</v>
      </c>
      <c r="M271" s="331"/>
      <c r="N271" s="388"/>
      <c r="O271" s="388"/>
      <c r="P271" s="388"/>
      <c r="Q271" s="334"/>
      <c r="R271" s="333"/>
    </row>
    <row r="272" spans="1:18" ht="13.8" hidden="1">
      <c r="A272" s="323"/>
      <c r="B272" s="324"/>
      <c r="C272" s="324"/>
      <c r="D272" s="309"/>
      <c r="E272" s="325"/>
      <c r="F272" s="472"/>
      <c r="G272" s="314"/>
      <c r="H272" s="325"/>
      <c r="I272" s="324"/>
      <c r="J272" s="326"/>
      <c r="K272" s="374"/>
      <c r="L272" s="34"/>
    </row>
    <row r="273" spans="1:18" ht="30" hidden="1">
      <c r="A273" s="303"/>
      <c r="B273" s="303"/>
      <c r="C273" s="303"/>
      <c r="D273" s="303"/>
      <c r="E273" s="303"/>
      <c r="F273" s="471" t="str">
        <f>B275</f>
        <v>Component 3.1: The health and wellbeing of resource-dependent communities is maintained or improved.</v>
      </c>
      <c r="G273" s="471"/>
      <c r="H273" s="471"/>
      <c r="I273" s="471"/>
      <c r="J273" s="471"/>
      <c r="K273" s="479"/>
      <c r="L273" s="330" t="s">
        <v>505</v>
      </c>
      <c r="M273" s="361"/>
      <c r="N273" s="361"/>
      <c r="O273" s="361"/>
      <c r="P273" s="361"/>
      <c r="Q273" s="361"/>
      <c r="R273" s="361"/>
    </row>
    <row r="274" spans="1:18" ht="26.4" hidden="1">
      <c r="A274" s="304"/>
      <c r="B274" s="304"/>
      <c r="C274" s="304"/>
      <c r="D274" s="309"/>
      <c r="E274" s="304"/>
      <c r="F274" s="472"/>
      <c r="G274" s="363" t="str">
        <f>C275</f>
        <v>3.1.1a: Impact of the fishery/farm on food and nutrition security</v>
      </c>
      <c r="H274" s="363"/>
      <c r="I274" s="363"/>
      <c r="J274" s="364"/>
      <c r="K274" s="307"/>
      <c r="L274" s="34" t="s">
        <v>505</v>
      </c>
      <c r="M274" s="466" t="s">
        <v>506</v>
      </c>
      <c r="N274" s="466"/>
      <c r="O274" s="466"/>
      <c r="P274" s="466"/>
      <c r="Q274" s="466"/>
      <c r="R274" s="365"/>
    </row>
    <row r="275" spans="1:18" ht="55.2" hidden="1">
      <c r="A275" s="305" t="s">
        <v>839</v>
      </c>
      <c r="B275" s="305" t="s">
        <v>840</v>
      </c>
      <c r="C275" s="322" t="s">
        <v>254</v>
      </c>
      <c r="D275" s="309" t="s">
        <v>214</v>
      </c>
      <c r="E275" s="309" t="s">
        <v>447</v>
      </c>
      <c r="F275" s="472"/>
      <c r="G275" s="329"/>
      <c r="H275" s="309" t="s">
        <v>447</v>
      </c>
      <c r="I275" s="310" t="s">
        <v>214</v>
      </c>
      <c r="J275" s="311" t="s">
        <v>521</v>
      </c>
      <c r="K275" s="311" t="s">
        <v>841</v>
      </c>
      <c r="L275" s="34" t="s">
        <v>505</v>
      </c>
      <c r="M275" s="331"/>
      <c r="N275" s="388"/>
      <c r="O275" s="388"/>
      <c r="P275" s="388"/>
      <c r="Q275" s="334"/>
      <c r="R275" s="333"/>
    </row>
    <row r="276" spans="1:18" ht="400.2" hidden="1">
      <c r="A276" s="305" t="s">
        <v>839</v>
      </c>
      <c r="B276" s="305" t="s">
        <v>840</v>
      </c>
      <c r="C276" s="322" t="s">
        <v>254</v>
      </c>
      <c r="D276" s="309" t="s">
        <v>214</v>
      </c>
      <c r="E276" s="309" t="s">
        <v>448</v>
      </c>
      <c r="F276" s="472"/>
      <c r="G276" s="329"/>
      <c r="H276" s="309" t="s">
        <v>448</v>
      </c>
      <c r="I276" s="310" t="s">
        <v>214</v>
      </c>
      <c r="J276" s="311" t="s">
        <v>842</v>
      </c>
      <c r="K276" s="311" t="s">
        <v>843</v>
      </c>
      <c r="L276" s="34" t="s">
        <v>505</v>
      </c>
      <c r="M276" s="331"/>
      <c r="N276" s="388"/>
      <c r="O276" s="388"/>
      <c r="P276" s="388"/>
      <c r="Q276" s="334"/>
      <c r="R276" s="333"/>
    </row>
    <row r="277" spans="1:18" ht="96.6" hidden="1">
      <c r="A277" s="305" t="s">
        <v>839</v>
      </c>
      <c r="B277" s="305" t="s">
        <v>840</v>
      </c>
      <c r="C277" s="322" t="s">
        <v>254</v>
      </c>
      <c r="D277" s="309" t="s">
        <v>225</v>
      </c>
      <c r="E277" s="309" t="s">
        <v>449</v>
      </c>
      <c r="F277" s="472"/>
      <c r="G277" s="329"/>
      <c r="H277" s="309" t="s">
        <v>449</v>
      </c>
      <c r="I277" s="312" t="s">
        <v>225</v>
      </c>
      <c r="J277" s="311" t="s">
        <v>844</v>
      </c>
      <c r="K277" s="311"/>
      <c r="L277" s="34" t="s">
        <v>505</v>
      </c>
      <c r="M277" s="331"/>
      <c r="N277" s="388"/>
      <c r="O277" s="388"/>
      <c r="P277" s="388"/>
      <c r="Q277" s="334"/>
      <c r="R277" s="333"/>
    </row>
    <row r="278" spans="1:18" ht="13.8" hidden="1">
      <c r="A278" s="323"/>
      <c r="B278" s="324"/>
      <c r="C278" s="324"/>
      <c r="D278" s="309"/>
      <c r="E278" s="325"/>
      <c r="F278" s="472"/>
      <c r="G278" s="314"/>
      <c r="H278" s="325"/>
      <c r="I278" s="324"/>
      <c r="J278" s="326"/>
      <c r="K278" s="374"/>
      <c r="L278" s="34"/>
    </row>
    <row r="279" spans="1:18" ht="26.4" hidden="1">
      <c r="A279" s="304"/>
      <c r="B279" s="304"/>
      <c r="C279" s="304"/>
      <c r="D279" s="309"/>
      <c r="E279" s="304"/>
      <c r="F279" s="472"/>
      <c r="G279" s="363" t="str">
        <f>C280</f>
        <v>3.1.1b: Food and nutrition security for small-scale fishing and smallholder farming communities</v>
      </c>
      <c r="H279" s="363"/>
      <c r="I279" s="363"/>
      <c r="J279" s="364"/>
      <c r="K279" s="307"/>
      <c r="L279" s="34" t="s">
        <v>505</v>
      </c>
      <c r="M279" s="466" t="s">
        <v>506</v>
      </c>
      <c r="N279" s="466"/>
      <c r="O279" s="466"/>
      <c r="P279" s="466"/>
      <c r="Q279" s="466"/>
      <c r="R279" s="365"/>
    </row>
    <row r="280" spans="1:18" ht="55.2" hidden="1">
      <c r="A280" s="305" t="s">
        <v>839</v>
      </c>
      <c r="B280" s="305" t="s">
        <v>840</v>
      </c>
      <c r="C280" s="322" t="s">
        <v>256</v>
      </c>
      <c r="D280" s="309" t="s">
        <v>214</v>
      </c>
      <c r="E280" s="309" t="s">
        <v>450</v>
      </c>
      <c r="F280" s="472"/>
      <c r="G280" s="329"/>
      <c r="H280" s="309" t="s">
        <v>450</v>
      </c>
      <c r="I280" s="310" t="s">
        <v>214</v>
      </c>
      <c r="J280" s="311" t="s">
        <v>521</v>
      </c>
      <c r="K280" s="311" t="s">
        <v>845</v>
      </c>
      <c r="L280" s="34" t="s">
        <v>505</v>
      </c>
      <c r="M280" s="331"/>
      <c r="N280" s="388"/>
      <c r="O280" s="388"/>
      <c r="P280" s="388"/>
      <c r="Q280" s="334"/>
      <c r="R280" s="333"/>
    </row>
    <row r="281" spans="1:18" ht="55.2" hidden="1">
      <c r="A281" s="305" t="s">
        <v>839</v>
      </c>
      <c r="B281" s="305" t="s">
        <v>840</v>
      </c>
      <c r="C281" s="322" t="s">
        <v>256</v>
      </c>
      <c r="D281" s="309" t="s">
        <v>214</v>
      </c>
      <c r="E281" s="309" t="s">
        <v>451</v>
      </c>
      <c r="F281" s="472"/>
      <c r="G281" s="329"/>
      <c r="H281" s="309" t="s">
        <v>451</v>
      </c>
      <c r="I281" s="310" t="s">
        <v>214</v>
      </c>
      <c r="J281" s="311" t="s">
        <v>846</v>
      </c>
      <c r="K281" s="311" t="s">
        <v>847</v>
      </c>
      <c r="L281" s="34" t="s">
        <v>505</v>
      </c>
      <c r="M281" s="331"/>
      <c r="N281" s="388"/>
      <c r="O281" s="388"/>
      <c r="P281" s="388"/>
      <c r="Q281" s="334"/>
      <c r="R281" s="333"/>
    </row>
    <row r="282" spans="1:18" ht="41.4" hidden="1">
      <c r="A282" s="305" t="s">
        <v>839</v>
      </c>
      <c r="B282" s="305" t="s">
        <v>840</v>
      </c>
      <c r="C282" s="322" t="s">
        <v>256</v>
      </c>
      <c r="D282" s="309" t="s">
        <v>214</v>
      </c>
      <c r="E282" s="309" t="s">
        <v>452</v>
      </c>
      <c r="F282" s="472"/>
      <c r="G282" s="329"/>
      <c r="H282" s="469" t="s">
        <v>452</v>
      </c>
      <c r="I282" s="467" t="s">
        <v>214</v>
      </c>
      <c r="J282" s="311" t="s">
        <v>848</v>
      </c>
      <c r="K282" s="311" t="s">
        <v>849</v>
      </c>
      <c r="L282" s="34" t="s">
        <v>505</v>
      </c>
      <c r="M282" s="331"/>
      <c r="N282" s="388"/>
      <c r="O282" s="388"/>
      <c r="P282" s="388"/>
      <c r="Q282" s="334"/>
      <c r="R282" s="333"/>
    </row>
    <row r="283" spans="1:18" ht="69" hidden="1">
      <c r="A283" s="305" t="s">
        <v>839</v>
      </c>
      <c r="B283" s="305" t="s">
        <v>840</v>
      </c>
      <c r="C283" s="322" t="s">
        <v>256</v>
      </c>
      <c r="D283" s="309" t="s">
        <v>214</v>
      </c>
      <c r="E283" s="309" t="s">
        <v>452</v>
      </c>
      <c r="F283" s="472"/>
      <c r="G283" s="329"/>
      <c r="H283" s="470"/>
      <c r="I283" s="468"/>
      <c r="J283" s="311" t="s">
        <v>850</v>
      </c>
      <c r="K283" s="311" t="s">
        <v>851</v>
      </c>
      <c r="L283" s="34" t="s">
        <v>505</v>
      </c>
      <c r="M283" s="331"/>
      <c r="N283" s="388"/>
      <c r="O283" s="388"/>
      <c r="P283" s="388"/>
      <c r="Q283" s="334"/>
      <c r="R283" s="333"/>
    </row>
    <row r="284" spans="1:18" ht="96.6" hidden="1">
      <c r="A284" s="305" t="s">
        <v>839</v>
      </c>
      <c r="B284" s="305" t="s">
        <v>840</v>
      </c>
      <c r="C284" s="322" t="s">
        <v>256</v>
      </c>
      <c r="D284" s="309" t="s">
        <v>225</v>
      </c>
      <c r="E284" s="309" t="s">
        <v>453</v>
      </c>
      <c r="F284" s="472"/>
      <c r="G284" s="329"/>
      <c r="H284" s="309" t="s">
        <v>453</v>
      </c>
      <c r="I284" s="312" t="s">
        <v>225</v>
      </c>
      <c r="J284" s="311" t="s">
        <v>852</v>
      </c>
      <c r="K284" s="311" t="s">
        <v>853</v>
      </c>
      <c r="L284" s="34" t="s">
        <v>505</v>
      </c>
      <c r="M284" s="331"/>
      <c r="N284" s="388"/>
      <c r="O284" s="388"/>
      <c r="P284" s="388"/>
      <c r="Q284" s="334"/>
      <c r="R284" s="333"/>
    </row>
    <row r="285" spans="1:18" ht="41.4" hidden="1">
      <c r="A285" s="305" t="s">
        <v>839</v>
      </c>
      <c r="B285" s="305" t="s">
        <v>840</v>
      </c>
      <c r="C285" s="322" t="s">
        <v>256</v>
      </c>
      <c r="D285" s="309" t="s">
        <v>225</v>
      </c>
      <c r="E285" s="309" t="s">
        <v>454</v>
      </c>
      <c r="F285" s="472"/>
      <c r="G285" s="329"/>
      <c r="H285" s="309" t="s">
        <v>454</v>
      </c>
      <c r="I285" s="312" t="s">
        <v>225</v>
      </c>
      <c r="J285" s="311" t="s">
        <v>854</v>
      </c>
      <c r="K285" s="311" t="s">
        <v>849</v>
      </c>
      <c r="L285" s="34" t="s">
        <v>505</v>
      </c>
      <c r="M285" s="331"/>
      <c r="N285" s="388"/>
      <c r="O285" s="388"/>
      <c r="P285" s="388"/>
      <c r="Q285" s="334"/>
      <c r="R285" s="333"/>
    </row>
    <row r="286" spans="1:18" ht="13.8" hidden="1">
      <c r="A286" s="323"/>
      <c r="B286" s="324"/>
      <c r="C286" s="324"/>
      <c r="D286" s="309"/>
      <c r="E286" s="325"/>
      <c r="F286" s="472"/>
      <c r="G286" s="314"/>
      <c r="H286" s="325"/>
      <c r="I286" s="324"/>
      <c r="J286" s="326"/>
      <c r="K286" s="374"/>
      <c r="L286" s="34"/>
    </row>
    <row r="287" spans="1:18" ht="26.4" hidden="1">
      <c r="A287" s="304"/>
      <c r="B287" s="304"/>
      <c r="C287" s="304"/>
      <c r="D287" s="309"/>
      <c r="E287" s="304"/>
      <c r="F287" s="472"/>
      <c r="G287" s="363" t="str">
        <f>C288</f>
        <v>3.1.2: Healthcare</v>
      </c>
      <c r="H287" s="363"/>
      <c r="I287" s="363"/>
      <c r="J287" s="364"/>
      <c r="K287" s="307"/>
      <c r="L287" s="34" t="s">
        <v>505</v>
      </c>
      <c r="M287" s="466" t="s">
        <v>506</v>
      </c>
      <c r="N287" s="466"/>
      <c r="O287" s="466"/>
      <c r="P287" s="466"/>
      <c r="Q287" s="466"/>
      <c r="R287" s="365"/>
    </row>
    <row r="288" spans="1:18" ht="55.2" hidden="1">
      <c r="A288" s="305" t="s">
        <v>839</v>
      </c>
      <c r="B288" s="305" t="s">
        <v>840</v>
      </c>
      <c r="C288" s="322" t="s">
        <v>258</v>
      </c>
      <c r="D288" s="309" t="s">
        <v>214</v>
      </c>
      <c r="E288" s="309" t="s">
        <v>455</v>
      </c>
      <c r="F288" s="472"/>
      <c r="G288" s="329"/>
      <c r="H288" s="309" t="s">
        <v>455</v>
      </c>
      <c r="I288" s="310" t="s">
        <v>214</v>
      </c>
      <c r="J288" s="311" t="s">
        <v>521</v>
      </c>
      <c r="K288" s="311"/>
      <c r="L288" s="34" t="s">
        <v>505</v>
      </c>
      <c r="M288" s="331"/>
      <c r="N288" s="388"/>
      <c r="O288" s="388"/>
      <c r="P288" s="388"/>
      <c r="Q288" s="334"/>
      <c r="R288" s="333"/>
    </row>
    <row r="289" spans="1:18" ht="110.4" hidden="1">
      <c r="A289" s="305" t="s">
        <v>839</v>
      </c>
      <c r="B289" s="305" t="s">
        <v>840</v>
      </c>
      <c r="C289" s="322" t="s">
        <v>258</v>
      </c>
      <c r="D289" s="309" t="s">
        <v>214</v>
      </c>
      <c r="E289" s="309" t="s">
        <v>456</v>
      </c>
      <c r="F289" s="472"/>
      <c r="G289" s="329"/>
      <c r="H289" s="309" t="s">
        <v>456</v>
      </c>
      <c r="I289" s="310" t="s">
        <v>214</v>
      </c>
      <c r="J289" s="311" t="s">
        <v>855</v>
      </c>
      <c r="K289" s="311" t="s">
        <v>856</v>
      </c>
      <c r="L289" s="34" t="s">
        <v>505</v>
      </c>
      <c r="M289" s="331"/>
      <c r="N289" s="388"/>
      <c r="O289" s="388"/>
      <c r="P289" s="388"/>
      <c r="Q289" s="334"/>
      <c r="R289" s="333"/>
    </row>
    <row r="290" spans="1:18" ht="27.6" hidden="1">
      <c r="A290" s="305" t="s">
        <v>839</v>
      </c>
      <c r="B290" s="305" t="s">
        <v>840</v>
      </c>
      <c r="C290" s="322" t="s">
        <v>258</v>
      </c>
      <c r="D290" s="309" t="s">
        <v>214</v>
      </c>
      <c r="E290" s="309" t="s">
        <v>457</v>
      </c>
      <c r="F290" s="472"/>
      <c r="G290" s="329"/>
      <c r="H290" s="309" t="s">
        <v>457</v>
      </c>
      <c r="I290" s="310" t="s">
        <v>214</v>
      </c>
      <c r="J290" s="311" t="s">
        <v>857</v>
      </c>
      <c r="K290" s="311" t="s">
        <v>858</v>
      </c>
      <c r="L290" s="34" t="s">
        <v>505</v>
      </c>
      <c r="M290" s="331"/>
      <c r="N290" s="388"/>
      <c r="O290" s="388"/>
      <c r="P290" s="388"/>
      <c r="Q290" s="334"/>
      <c r="R290" s="333"/>
    </row>
    <row r="291" spans="1:18" ht="27.6" hidden="1">
      <c r="A291" s="305" t="s">
        <v>839</v>
      </c>
      <c r="B291" s="305" t="s">
        <v>840</v>
      </c>
      <c r="C291" s="322" t="s">
        <v>258</v>
      </c>
      <c r="D291" s="309" t="s">
        <v>225</v>
      </c>
      <c r="E291" s="309" t="s">
        <v>458</v>
      </c>
      <c r="F291" s="472"/>
      <c r="G291" s="329"/>
      <c r="H291" s="309" t="s">
        <v>458</v>
      </c>
      <c r="I291" s="312" t="s">
        <v>225</v>
      </c>
      <c r="J291" s="311" t="s">
        <v>859</v>
      </c>
      <c r="K291" s="311" t="s">
        <v>860</v>
      </c>
      <c r="L291" s="34" t="s">
        <v>505</v>
      </c>
      <c r="M291" s="331"/>
      <c r="N291" s="388"/>
      <c r="O291" s="388"/>
      <c r="P291" s="388"/>
      <c r="Q291" s="334"/>
      <c r="R291" s="333"/>
    </row>
    <row r="292" spans="1:18" ht="27.6" hidden="1">
      <c r="A292" s="305" t="s">
        <v>839</v>
      </c>
      <c r="B292" s="305" t="s">
        <v>840</v>
      </c>
      <c r="C292" s="322" t="s">
        <v>258</v>
      </c>
      <c r="D292" s="309" t="s">
        <v>225</v>
      </c>
      <c r="E292" s="309" t="s">
        <v>459</v>
      </c>
      <c r="F292" s="472"/>
      <c r="G292" s="329"/>
      <c r="H292" s="309" t="s">
        <v>459</v>
      </c>
      <c r="I292" s="312" t="s">
        <v>225</v>
      </c>
      <c r="J292" s="311" t="s">
        <v>861</v>
      </c>
      <c r="K292" s="311" t="s">
        <v>862</v>
      </c>
      <c r="L292" s="34" t="s">
        <v>505</v>
      </c>
      <c r="M292" s="331"/>
      <c r="N292" s="388"/>
      <c r="O292" s="388"/>
      <c r="P292" s="388"/>
      <c r="Q292" s="334"/>
      <c r="R292" s="333"/>
    </row>
    <row r="293" spans="1:18" ht="27.6" hidden="1">
      <c r="A293" s="305" t="s">
        <v>839</v>
      </c>
      <c r="B293" s="305" t="s">
        <v>840</v>
      </c>
      <c r="C293" s="322" t="s">
        <v>258</v>
      </c>
      <c r="D293" s="309" t="s">
        <v>225</v>
      </c>
      <c r="E293" s="309" t="s">
        <v>460</v>
      </c>
      <c r="F293" s="472"/>
      <c r="G293" s="329"/>
      <c r="H293" s="309" t="s">
        <v>460</v>
      </c>
      <c r="I293" s="312" t="s">
        <v>225</v>
      </c>
      <c r="J293" s="311" t="s">
        <v>863</v>
      </c>
      <c r="K293" s="311"/>
      <c r="L293" s="34" t="s">
        <v>505</v>
      </c>
      <c r="M293" s="331"/>
      <c r="N293" s="388"/>
      <c r="O293" s="388"/>
      <c r="P293" s="388"/>
      <c r="Q293" s="334"/>
      <c r="R293" s="333"/>
    </row>
    <row r="294" spans="1:18" ht="13.8" hidden="1">
      <c r="A294" s="323"/>
      <c r="B294" s="324"/>
      <c r="C294" s="324"/>
      <c r="D294" s="309"/>
      <c r="E294" s="325"/>
      <c r="F294" s="472"/>
      <c r="G294" s="314"/>
      <c r="H294" s="325"/>
      <c r="I294" s="324"/>
      <c r="J294" s="326"/>
      <c r="K294" s="374"/>
      <c r="L294" s="34"/>
    </row>
    <row r="295" spans="1:18" ht="26.4" hidden="1">
      <c r="A295" s="304"/>
      <c r="B295" s="304"/>
      <c r="C295" s="304"/>
      <c r="D295" s="309"/>
      <c r="E295" s="304"/>
      <c r="F295" s="472"/>
      <c r="G295" s="363" t="str">
        <f>C296</f>
        <v>3.1.3: Education</v>
      </c>
      <c r="H295" s="363"/>
      <c r="I295" s="363"/>
      <c r="J295" s="364"/>
      <c r="K295" s="307"/>
      <c r="L295" s="34" t="s">
        <v>505</v>
      </c>
      <c r="M295" s="466" t="s">
        <v>506</v>
      </c>
      <c r="N295" s="466"/>
      <c r="O295" s="466"/>
      <c r="P295" s="466"/>
      <c r="Q295" s="466"/>
      <c r="R295" s="365"/>
    </row>
    <row r="296" spans="1:18" ht="55.2" hidden="1">
      <c r="A296" s="305" t="s">
        <v>839</v>
      </c>
      <c r="B296" s="305" t="s">
        <v>840</v>
      </c>
      <c r="C296" s="322" t="s">
        <v>260</v>
      </c>
      <c r="D296" s="309" t="s">
        <v>214</v>
      </c>
      <c r="E296" s="309" t="s">
        <v>461</v>
      </c>
      <c r="F296" s="472"/>
      <c r="G296" s="329"/>
      <c r="H296" s="309" t="s">
        <v>461</v>
      </c>
      <c r="I296" s="310" t="s">
        <v>214</v>
      </c>
      <c r="J296" s="311" t="s">
        <v>521</v>
      </c>
      <c r="K296" s="311"/>
      <c r="L296" s="34" t="s">
        <v>505</v>
      </c>
      <c r="M296" s="331"/>
      <c r="N296" s="388"/>
      <c r="O296" s="388"/>
      <c r="P296" s="388"/>
      <c r="Q296" s="334"/>
      <c r="R296" s="333"/>
    </row>
    <row r="297" spans="1:18" ht="69" hidden="1">
      <c r="A297" s="305" t="s">
        <v>839</v>
      </c>
      <c r="B297" s="305" t="s">
        <v>840</v>
      </c>
      <c r="C297" s="322" t="s">
        <v>260</v>
      </c>
      <c r="D297" s="309" t="s">
        <v>214</v>
      </c>
      <c r="E297" s="309" t="s">
        <v>462</v>
      </c>
      <c r="F297" s="472"/>
      <c r="G297" s="329"/>
      <c r="H297" s="309" t="s">
        <v>462</v>
      </c>
      <c r="I297" s="310" t="s">
        <v>214</v>
      </c>
      <c r="J297" s="311" t="s">
        <v>864</v>
      </c>
      <c r="K297" s="311" t="s">
        <v>865</v>
      </c>
      <c r="L297" s="34" t="s">
        <v>505</v>
      </c>
      <c r="M297" s="331"/>
      <c r="N297" s="388"/>
      <c r="O297" s="388"/>
      <c r="P297" s="388"/>
      <c r="Q297" s="334"/>
      <c r="R297" s="333"/>
    </row>
    <row r="298" spans="1:18" ht="55.2" hidden="1">
      <c r="A298" s="305" t="s">
        <v>839</v>
      </c>
      <c r="B298" s="305" t="s">
        <v>840</v>
      </c>
      <c r="C298" s="322" t="s">
        <v>260</v>
      </c>
      <c r="D298" s="309" t="s">
        <v>214</v>
      </c>
      <c r="E298" s="309" t="s">
        <v>463</v>
      </c>
      <c r="F298" s="472"/>
      <c r="G298" s="329"/>
      <c r="H298" s="309" t="s">
        <v>463</v>
      </c>
      <c r="I298" s="310" t="s">
        <v>214</v>
      </c>
      <c r="J298" s="311" t="s">
        <v>866</v>
      </c>
      <c r="K298" s="311" t="s">
        <v>867</v>
      </c>
      <c r="L298" s="34" t="s">
        <v>505</v>
      </c>
      <c r="M298" s="331"/>
      <c r="N298" s="388"/>
      <c r="O298" s="388"/>
      <c r="P298" s="388"/>
      <c r="Q298" s="334"/>
      <c r="R298" s="333"/>
    </row>
    <row r="299" spans="1:18" ht="26.4" hidden="1">
      <c r="A299" s="305" t="s">
        <v>839</v>
      </c>
      <c r="B299" s="305" t="s">
        <v>840</v>
      </c>
      <c r="C299" s="322" t="s">
        <v>260</v>
      </c>
      <c r="D299" s="309" t="s">
        <v>214</v>
      </c>
      <c r="E299" s="309" t="s">
        <v>464</v>
      </c>
      <c r="F299" s="472"/>
      <c r="G299" s="329"/>
      <c r="H299" s="309" t="s">
        <v>464</v>
      </c>
      <c r="I299" s="310" t="s">
        <v>214</v>
      </c>
      <c r="J299" s="311" t="s">
        <v>868</v>
      </c>
      <c r="K299" s="311"/>
      <c r="L299" s="34" t="s">
        <v>505</v>
      </c>
      <c r="M299" s="331"/>
      <c r="N299" s="388"/>
      <c r="O299" s="388"/>
      <c r="P299" s="388"/>
      <c r="Q299" s="334"/>
      <c r="R299" s="333"/>
    </row>
    <row r="300" spans="1:18" ht="27.6" hidden="1">
      <c r="A300" s="305" t="s">
        <v>839</v>
      </c>
      <c r="B300" s="305" t="s">
        <v>840</v>
      </c>
      <c r="C300" s="322" t="s">
        <v>260</v>
      </c>
      <c r="D300" s="309" t="s">
        <v>225</v>
      </c>
      <c r="E300" s="309" t="s">
        <v>465</v>
      </c>
      <c r="F300" s="472"/>
      <c r="G300" s="329"/>
      <c r="H300" s="309" t="s">
        <v>465</v>
      </c>
      <c r="I300" s="312" t="s">
        <v>225</v>
      </c>
      <c r="J300" s="311" t="s">
        <v>869</v>
      </c>
      <c r="K300" s="311"/>
      <c r="L300" s="34" t="s">
        <v>505</v>
      </c>
      <c r="M300" s="331"/>
      <c r="N300" s="388"/>
      <c r="O300" s="388"/>
      <c r="P300" s="388"/>
      <c r="Q300" s="334"/>
      <c r="R300" s="333"/>
    </row>
    <row r="301" spans="1:18" ht="55.2" hidden="1">
      <c r="A301" s="305" t="s">
        <v>839</v>
      </c>
      <c r="B301" s="305" t="s">
        <v>840</v>
      </c>
      <c r="C301" s="322" t="s">
        <v>260</v>
      </c>
      <c r="D301" s="309" t="s">
        <v>225</v>
      </c>
      <c r="E301" s="309" t="s">
        <v>466</v>
      </c>
      <c r="F301" s="472"/>
      <c r="G301" s="329"/>
      <c r="H301" s="309" t="s">
        <v>466</v>
      </c>
      <c r="I301" s="312" t="s">
        <v>225</v>
      </c>
      <c r="J301" s="311" t="s">
        <v>870</v>
      </c>
      <c r="K301" s="311" t="s">
        <v>871</v>
      </c>
      <c r="L301" s="34" t="s">
        <v>505</v>
      </c>
      <c r="M301" s="331"/>
      <c r="N301" s="388"/>
      <c r="O301" s="388"/>
      <c r="P301" s="388"/>
      <c r="Q301" s="334"/>
      <c r="R301" s="333"/>
    </row>
    <row r="302" spans="1:18" ht="13.8" hidden="1">
      <c r="A302" s="323"/>
      <c r="B302" s="324"/>
      <c r="C302" s="324"/>
      <c r="D302" s="309"/>
      <c r="E302" s="325"/>
      <c r="F302" s="472"/>
      <c r="G302" s="314"/>
      <c r="H302" s="325"/>
      <c r="I302" s="324"/>
      <c r="J302" s="326"/>
      <c r="K302" s="374"/>
      <c r="L302" s="34"/>
    </row>
    <row r="303" spans="1:18" ht="26.4" hidden="1">
      <c r="A303" s="304"/>
      <c r="B303" s="304"/>
      <c r="C303" s="304"/>
      <c r="D303" s="309"/>
      <c r="E303" s="304"/>
      <c r="F303" s="472"/>
      <c r="G303" s="363" t="str">
        <f>C304</f>
        <v>3.1.4: Access to basic services for small-scale fishing and smallholder farming communities</v>
      </c>
      <c r="H303" s="363"/>
      <c r="I303" s="363"/>
      <c r="J303" s="364"/>
      <c r="K303" s="307"/>
      <c r="L303" s="34" t="s">
        <v>505</v>
      </c>
      <c r="M303" s="466" t="s">
        <v>506</v>
      </c>
      <c r="N303" s="466"/>
      <c r="O303" s="466"/>
      <c r="P303" s="466"/>
      <c r="Q303" s="466"/>
      <c r="R303" s="365"/>
    </row>
    <row r="304" spans="1:18" ht="55.2" hidden="1">
      <c r="A304" s="305" t="s">
        <v>839</v>
      </c>
      <c r="B304" s="305" t="s">
        <v>840</v>
      </c>
      <c r="C304" s="322" t="s">
        <v>262</v>
      </c>
      <c r="D304" s="309" t="s">
        <v>214</v>
      </c>
      <c r="E304" s="309" t="s">
        <v>467</v>
      </c>
      <c r="F304" s="472"/>
      <c r="G304" s="329"/>
      <c r="H304" s="309" t="s">
        <v>467</v>
      </c>
      <c r="I304" s="310" t="s">
        <v>214</v>
      </c>
      <c r="J304" s="311" t="s">
        <v>521</v>
      </c>
      <c r="K304" s="311"/>
      <c r="L304" s="34" t="s">
        <v>505</v>
      </c>
      <c r="M304" s="331"/>
      <c r="N304" s="388"/>
      <c r="O304" s="388"/>
      <c r="P304" s="388"/>
      <c r="Q304" s="334"/>
      <c r="R304" s="333"/>
    </row>
    <row r="305" spans="1:18" ht="26.4" hidden="1">
      <c r="A305" s="305" t="s">
        <v>839</v>
      </c>
      <c r="B305" s="305" t="s">
        <v>840</v>
      </c>
      <c r="C305" s="322" t="s">
        <v>262</v>
      </c>
      <c r="D305" s="309" t="s">
        <v>214</v>
      </c>
      <c r="E305" s="309" t="s">
        <v>468</v>
      </c>
      <c r="F305" s="472"/>
      <c r="G305" s="329"/>
      <c r="H305" s="309" t="s">
        <v>468</v>
      </c>
      <c r="I305" s="310" t="s">
        <v>214</v>
      </c>
      <c r="J305" s="311" t="s">
        <v>872</v>
      </c>
      <c r="K305" s="311"/>
      <c r="L305" s="34" t="s">
        <v>505</v>
      </c>
      <c r="M305" s="331"/>
      <c r="N305" s="388"/>
      <c r="O305" s="388"/>
      <c r="P305" s="388"/>
      <c r="Q305" s="334"/>
      <c r="R305" s="333"/>
    </row>
    <row r="306" spans="1:18" ht="26.4" hidden="1">
      <c r="A306" s="305" t="s">
        <v>839</v>
      </c>
      <c r="B306" s="305" t="s">
        <v>840</v>
      </c>
      <c r="C306" s="322" t="s">
        <v>262</v>
      </c>
      <c r="D306" s="309" t="s">
        <v>214</v>
      </c>
      <c r="E306" s="309" t="s">
        <v>469</v>
      </c>
      <c r="F306" s="472"/>
      <c r="G306" s="329"/>
      <c r="H306" s="309" t="s">
        <v>469</v>
      </c>
      <c r="I306" s="310" t="s">
        <v>214</v>
      </c>
      <c r="J306" s="311" t="s">
        <v>873</v>
      </c>
      <c r="K306" s="311"/>
      <c r="L306" s="34" t="s">
        <v>505</v>
      </c>
      <c r="M306" s="331"/>
      <c r="N306" s="388"/>
      <c r="O306" s="388"/>
      <c r="P306" s="388"/>
      <c r="Q306" s="334"/>
      <c r="R306" s="333"/>
    </row>
    <row r="307" spans="1:18" ht="26.4" hidden="1">
      <c r="A307" s="305" t="s">
        <v>839</v>
      </c>
      <c r="B307" s="305" t="s">
        <v>840</v>
      </c>
      <c r="C307" s="322" t="s">
        <v>262</v>
      </c>
      <c r="D307" s="309" t="s">
        <v>214</v>
      </c>
      <c r="E307" s="309" t="s">
        <v>470</v>
      </c>
      <c r="F307" s="472"/>
      <c r="G307" s="329"/>
      <c r="H307" s="309" t="s">
        <v>470</v>
      </c>
      <c r="I307" s="310" t="s">
        <v>214</v>
      </c>
      <c r="J307" s="311" t="s">
        <v>874</v>
      </c>
      <c r="K307" s="311"/>
      <c r="L307" s="34" t="s">
        <v>505</v>
      </c>
      <c r="M307" s="331"/>
      <c r="N307" s="388"/>
      <c r="O307" s="388"/>
      <c r="P307" s="388"/>
      <c r="Q307" s="334"/>
      <c r="R307" s="333"/>
    </row>
    <row r="308" spans="1:18" ht="26.4" hidden="1">
      <c r="A308" s="305" t="s">
        <v>839</v>
      </c>
      <c r="B308" s="305" t="s">
        <v>840</v>
      </c>
      <c r="C308" s="322" t="s">
        <v>262</v>
      </c>
      <c r="D308" s="309" t="s">
        <v>214</v>
      </c>
      <c r="E308" s="309" t="s">
        <v>471</v>
      </c>
      <c r="F308" s="472"/>
      <c r="G308" s="329"/>
      <c r="H308" s="309" t="s">
        <v>471</v>
      </c>
      <c r="I308" s="310" t="s">
        <v>214</v>
      </c>
      <c r="J308" s="311" t="s">
        <v>875</v>
      </c>
      <c r="K308" s="311"/>
      <c r="L308" s="34" t="s">
        <v>505</v>
      </c>
      <c r="M308" s="331"/>
      <c r="N308" s="388"/>
      <c r="O308" s="388"/>
      <c r="P308" s="388"/>
      <c r="Q308" s="334"/>
      <c r="R308" s="333"/>
    </row>
    <row r="309" spans="1:18" ht="26.4" hidden="1">
      <c r="A309" s="305" t="s">
        <v>839</v>
      </c>
      <c r="B309" s="305" t="s">
        <v>840</v>
      </c>
      <c r="C309" s="322" t="s">
        <v>262</v>
      </c>
      <c r="D309" s="309" t="s">
        <v>225</v>
      </c>
      <c r="E309" s="309" t="s">
        <v>472</v>
      </c>
      <c r="F309" s="472"/>
      <c r="G309" s="329"/>
      <c r="H309" s="309" t="s">
        <v>472</v>
      </c>
      <c r="I309" s="312" t="s">
        <v>225</v>
      </c>
      <c r="J309" s="311" t="s">
        <v>876</v>
      </c>
      <c r="K309" s="311"/>
      <c r="L309" s="34" t="s">
        <v>505</v>
      </c>
      <c r="M309" s="331"/>
      <c r="N309" s="388"/>
      <c r="O309" s="388"/>
      <c r="P309" s="388"/>
      <c r="Q309" s="334"/>
      <c r="R309" s="333"/>
    </row>
    <row r="310" spans="1:18" ht="26.4" hidden="1">
      <c r="A310" s="305" t="s">
        <v>839</v>
      </c>
      <c r="B310" s="305" t="s">
        <v>840</v>
      </c>
      <c r="C310" s="322" t="s">
        <v>262</v>
      </c>
      <c r="D310" s="309" t="s">
        <v>225</v>
      </c>
      <c r="E310" s="309" t="s">
        <v>473</v>
      </c>
      <c r="F310" s="472"/>
      <c r="G310" s="329"/>
      <c r="H310" s="309" t="s">
        <v>473</v>
      </c>
      <c r="I310" s="312" t="s">
        <v>225</v>
      </c>
      <c r="J310" s="311" t="s">
        <v>877</v>
      </c>
      <c r="K310" s="311"/>
      <c r="L310" s="34" t="s">
        <v>505</v>
      </c>
      <c r="M310" s="331"/>
      <c r="N310" s="388"/>
      <c r="O310" s="388"/>
      <c r="P310" s="388"/>
      <c r="Q310" s="334"/>
      <c r="R310" s="333"/>
    </row>
    <row r="311" spans="1:18" ht="27.6" hidden="1">
      <c r="A311" s="305" t="s">
        <v>839</v>
      </c>
      <c r="B311" s="305" t="s">
        <v>840</v>
      </c>
      <c r="C311" s="322" t="s">
        <v>262</v>
      </c>
      <c r="D311" s="309" t="s">
        <v>225</v>
      </c>
      <c r="E311" s="309" t="s">
        <v>474</v>
      </c>
      <c r="F311" s="472"/>
      <c r="G311" s="329"/>
      <c r="H311" s="309" t="s">
        <v>474</v>
      </c>
      <c r="I311" s="312" t="s">
        <v>225</v>
      </c>
      <c r="J311" s="311" t="s">
        <v>878</v>
      </c>
      <c r="K311" s="311"/>
      <c r="L311" s="34" t="s">
        <v>505</v>
      </c>
      <c r="M311" s="331"/>
      <c r="N311" s="388"/>
      <c r="O311" s="388"/>
      <c r="P311" s="388"/>
      <c r="Q311" s="334"/>
      <c r="R311" s="333"/>
    </row>
    <row r="312" spans="1:18" ht="27.6" hidden="1">
      <c r="A312" s="305" t="s">
        <v>839</v>
      </c>
      <c r="B312" s="305" t="s">
        <v>840</v>
      </c>
      <c r="C312" s="322" t="s">
        <v>262</v>
      </c>
      <c r="D312" s="309" t="s">
        <v>225</v>
      </c>
      <c r="E312" s="309" t="s">
        <v>475</v>
      </c>
      <c r="F312" s="472"/>
      <c r="G312" s="329"/>
      <c r="H312" s="309" t="s">
        <v>475</v>
      </c>
      <c r="I312" s="312" t="s">
        <v>225</v>
      </c>
      <c r="J312" s="311" t="s">
        <v>879</v>
      </c>
      <c r="K312" s="311"/>
      <c r="L312" s="34" t="s">
        <v>505</v>
      </c>
      <c r="M312" s="331"/>
      <c r="N312" s="388"/>
      <c r="O312" s="388"/>
      <c r="P312" s="388"/>
      <c r="Q312" s="334"/>
      <c r="R312" s="333"/>
    </row>
    <row r="313" spans="1:18" ht="13.8" hidden="1">
      <c r="A313" s="323"/>
      <c r="B313" s="324"/>
      <c r="C313" s="324"/>
      <c r="D313" s="309"/>
      <c r="E313" s="325"/>
      <c r="F313" s="472"/>
      <c r="G313" s="314"/>
      <c r="H313" s="325"/>
      <c r="I313" s="324"/>
      <c r="J313" s="326"/>
      <c r="K313" s="374"/>
      <c r="L313" s="34"/>
    </row>
    <row r="314" spans="1:18" ht="30" hidden="1">
      <c r="A314" s="303"/>
      <c r="B314" s="303"/>
      <c r="C314" s="303"/>
      <c r="D314" s="303"/>
      <c r="E314" s="303"/>
      <c r="F314" s="471" t="str">
        <f>B316</f>
        <v xml:space="preserve">Component 3.2: Livelihood opportunities are secured or improved, including fair access to markets and capabilities to maintain income generation. </v>
      </c>
      <c r="G314" s="471"/>
      <c r="H314" s="471"/>
      <c r="I314" s="471"/>
      <c r="J314" s="471"/>
      <c r="K314" s="479"/>
      <c r="L314" s="330" t="s">
        <v>505</v>
      </c>
      <c r="M314" s="361"/>
      <c r="N314" s="361"/>
      <c r="O314" s="361"/>
      <c r="P314" s="361"/>
      <c r="Q314" s="361"/>
      <c r="R314" s="361"/>
    </row>
    <row r="315" spans="1:18" ht="26.4" hidden="1">
      <c r="A315" s="304"/>
      <c r="B315" s="304"/>
      <c r="C315" s="304"/>
      <c r="D315" s="309"/>
      <c r="E315" s="304"/>
      <c r="F315" s="307"/>
      <c r="G315" s="363" t="str">
        <f>C316</f>
        <v>3.2.1: Benefits to and within the community</v>
      </c>
      <c r="H315" s="363"/>
      <c r="I315" s="363"/>
      <c r="J315" s="364"/>
      <c r="K315" s="307"/>
      <c r="L315" s="34" t="s">
        <v>505</v>
      </c>
      <c r="M315" s="466" t="s">
        <v>506</v>
      </c>
      <c r="N315" s="466"/>
      <c r="O315" s="466"/>
      <c r="P315" s="466"/>
      <c r="Q315" s="466"/>
      <c r="R315" s="365"/>
    </row>
    <row r="316" spans="1:18" ht="55.2" hidden="1">
      <c r="A316" s="305" t="s">
        <v>839</v>
      </c>
      <c r="B316" s="305" t="s">
        <v>880</v>
      </c>
      <c r="C316" s="322" t="s">
        <v>264</v>
      </c>
      <c r="D316" s="309" t="s">
        <v>214</v>
      </c>
      <c r="E316" s="309" t="s">
        <v>476</v>
      </c>
      <c r="F316" s="339"/>
      <c r="G316" s="329"/>
      <c r="H316" s="309" t="s">
        <v>476</v>
      </c>
      <c r="I316" s="310" t="s">
        <v>214</v>
      </c>
      <c r="J316" s="311" t="s">
        <v>521</v>
      </c>
      <c r="K316" s="311"/>
      <c r="L316" s="34" t="s">
        <v>505</v>
      </c>
      <c r="M316" s="331"/>
      <c r="N316" s="388"/>
      <c r="O316" s="388"/>
      <c r="P316" s="388"/>
      <c r="Q316" s="334"/>
      <c r="R316" s="333"/>
    </row>
    <row r="317" spans="1:18" ht="41.4" hidden="1">
      <c r="A317" s="305" t="s">
        <v>839</v>
      </c>
      <c r="B317" s="305" t="s">
        <v>880</v>
      </c>
      <c r="C317" s="322" t="s">
        <v>264</v>
      </c>
      <c r="D317" s="309" t="s">
        <v>214</v>
      </c>
      <c r="E317" s="309" t="s">
        <v>477</v>
      </c>
      <c r="F317" s="339"/>
      <c r="G317" s="329"/>
      <c r="H317" s="309" t="s">
        <v>477</v>
      </c>
      <c r="I317" s="310" t="s">
        <v>214</v>
      </c>
      <c r="J317" s="311" t="s">
        <v>881</v>
      </c>
      <c r="K317" s="375"/>
      <c r="L317" s="34" t="s">
        <v>505</v>
      </c>
      <c r="M317" s="331"/>
      <c r="N317" s="388"/>
      <c r="O317" s="388"/>
      <c r="P317" s="388"/>
      <c r="Q317" s="334"/>
      <c r="R317" s="333"/>
    </row>
    <row r="318" spans="1:18" ht="41.4" hidden="1">
      <c r="A318" s="305" t="s">
        <v>839</v>
      </c>
      <c r="B318" s="305" t="s">
        <v>880</v>
      </c>
      <c r="C318" s="322" t="s">
        <v>264</v>
      </c>
      <c r="D318" s="309" t="s">
        <v>214</v>
      </c>
      <c r="E318" s="309" t="s">
        <v>478</v>
      </c>
      <c r="F318" s="339"/>
      <c r="G318" s="329"/>
      <c r="H318" s="309" t="s">
        <v>478</v>
      </c>
      <c r="I318" s="310" t="s">
        <v>214</v>
      </c>
      <c r="J318" s="311" t="s">
        <v>882</v>
      </c>
      <c r="K318" s="311"/>
      <c r="L318" s="34" t="s">
        <v>505</v>
      </c>
      <c r="M318" s="331"/>
      <c r="N318" s="388"/>
      <c r="O318" s="388"/>
      <c r="P318" s="388"/>
      <c r="Q318" s="334"/>
      <c r="R318" s="333"/>
    </row>
    <row r="319" spans="1:18" ht="27.6" hidden="1">
      <c r="A319" s="305" t="s">
        <v>839</v>
      </c>
      <c r="B319" s="305" t="s">
        <v>880</v>
      </c>
      <c r="C319" s="322" t="s">
        <v>264</v>
      </c>
      <c r="D319" s="309" t="s">
        <v>225</v>
      </c>
      <c r="E319" s="309" t="s">
        <v>479</v>
      </c>
      <c r="F319" s="339"/>
      <c r="G319" s="329"/>
      <c r="H319" s="309" t="s">
        <v>479</v>
      </c>
      <c r="I319" s="312" t="s">
        <v>225</v>
      </c>
      <c r="J319" s="311" t="s">
        <v>883</v>
      </c>
      <c r="K319" s="311"/>
      <c r="L319" s="34" t="s">
        <v>505</v>
      </c>
      <c r="M319" s="331"/>
      <c r="N319" s="388"/>
      <c r="O319" s="388"/>
      <c r="P319" s="388"/>
      <c r="Q319" s="334"/>
      <c r="R319" s="333"/>
    </row>
    <row r="320" spans="1:18" ht="41.4" hidden="1">
      <c r="A320" s="305" t="s">
        <v>839</v>
      </c>
      <c r="B320" s="305" t="s">
        <v>880</v>
      </c>
      <c r="C320" s="322" t="s">
        <v>264</v>
      </c>
      <c r="D320" s="309" t="s">
        <v>225</v>
      </c>
      <c r="E320" s="309" t="s">
        <v>480</v>
      </c>
      <c r="F320" s="339"/>
      <c r="G320" s="329"/>
      <c r="H320" s="309" t="s">
        <v>480</v>
      </c>
      <c r="I320" s="312" t="s">
        <v>225</v>
      </c>
      <c r="J320" s="311" t="s">
        <v>884</v>
      </c>
      <c r="K320" s="311"/>
      <c r="L320" s="34" t="s">
        <v>505</v>
      </c>
      <c r="M320" s="331"/>
      <c r="N320" s="388"/>
      <c r="O320" s="388"/>
      <c r="P320" s="388"/>
      <c r="Q320" s="334"/>
      <c r="R320" s="333"/>
    </row>
    <row r="321" spans="1:18" ht="27.6" hidden="1">
      <c r="A321" s="305" t="s">
        <v>839</v>
      </c>
      <c r="B321" s="305" t="s">
        <v>880</v>
      </c>
      <c r="C321" s="322" t="s">
        <v>264</v>
      </c>
      <c r="D321" s="309" t="s">
        <v>225</v>
      </c>
      <c r="E321" s="309" t="s">
        <v>481</v>
      </c>
      <c r="F321" s="339"/>
      <c r="G321" s="329"/>
      <c r="H321" s="309" t="s">
        <v>481</v>
      </c>
      <c r="I321" s="312" t="s">
        <v>225</v>
      </c>
      <c r="J321" s="311" t="s">
        <v>885</v>
      </c>
      <c r="K321" s="311"/>
      <c r="L321" s="34" t="s">
        <v>505</v>
      </c>
      <c r="M321" s="331"/>
      <c r="N321" s="388"/>
      <c r="O321" s="388"/>
      <c r="P321" s="388"/>
      <c r="Q321" s="334"/>
      <c r="R321" s="333"/>
    </row>
    <row r="322" spans="1:18" ht="27.6" hidden="1">
      <c r="A322" s="305" t="s">
        <v>839</v>
      </c>
      <c r="B322" s="305" t="s">
        <v>880</v>
      </c>
      <c r="C322" s="322" t="s">
        <v>264</v>
      </c>
      <c r="D322" s="309" t="s">
        <v>225</v>
      </c>
      <c r="E322" s="309" t="s">
        <v>482</v>
      </c>
      <c r="F322" s="339"/>
      <c r="G322" s="329"/>
      <c r="H322" s="309" t="s">
        <v>482</v>
      </c>
      <c r="I322" s="312" t="s">
        <v>225</v>
      </c>
      <c r="J322" s="311" t="s">
        <v>886</v>
      </c>
      <c r="K322" s="311"/>
      <c r="L322" s="34" t="s">
        <v>505</v>
      </c>
      <c r="M322" s="331"/>
      <c r="N322" s="388"/>
      <c r="O322" s="388"/>
      <c r="P322" s="388"/>
      <c r="Q322" s="334"/>
      <c r="R322" s="333"/>
    </row>
    <row r="323" spans="1:18" ht="41.4" hidden="1">
      <c r="A323" s="305" t="s">
        <v>839</v>
      </c>
      <c r="B323" s="305" t="s">
        <v>880</v>
      </c>
      <c r="C323" s="322" t="s">
        <v>264</v>
      </c>
      <c r="D323" s="309" t="s">
        <v>225</v>
      </c>
      <c r="E323" s="309" t="s">
        <v>483</v>
      </c>
      <c r="F323" s="339"/>
      <c r="G323" s="329"/>
      <c r="H323" s="309" t="s">
        <v>483</v>
      </c>
      <c r="I323" s="312" t="s">
        <v>225</v>
      </c>
      <c r="J323" s="311" t="s">
        <v>887</v>
      </c>
      <c r="K323" s="311"/>
      <c r="L323" s="34" t="s">
        <v>505</v>
      </c>
      <c r="M323" s="331"/>
      <c r="N323" s="388"/>
      <c r="O323" s="388"/>
      <c r="P323" s="388"/>
      <c r="Q323" s="334"/>
      <c r="R323" s="333"/>
    </row>
    <row r="324" spans="1:18" ht="15" hidden="1">
      <c r="A324" s="323"/>
      <c r="B324" s="324"/>
      <c r="C324" s="324"/>
      <c r="D324" s="309"/>
      <c r="E324" s="325"/>
      <c r="F324" s="339"/>
      <c r="G324" s="314"/>
      <c r="H324" s="325"/>
      <c r="I324" s="324"/>
      <c r="J324" s="326"/>
      <c r="K324" s="374"/>
      <c r="L324" s="34"/>
    </row>
    <row r="325" spans="1:18" ht="26.4" hidden="1">
      <c r="A325" s="304"/>
      <c r="B325" s="304"/>
      <c r="C325" s="304"/>
      <c r="D325" s="309"/>
      <c r="E325" s="304"/>
      <c r="F325" s="307"/>
      <c r="G325" s="363" t="str">
        <f>C326</f>
        <v xml:space="preserve">3.2.2: Livelihood security </v>
      </c>
      <c r="H325" s="363"/>
      <c r="I325" s="363"/>
      <c r="J325" s="364"/>
      <c r="K325" s="307"/>
      <c r="L325" s="34" t="s">
        <v>505</v>
      </c>
      <c r="M325" s="466" t="s">
        <v>506</v>
      </c>
      <c r="N325" s="466"/>
      <c r="O325" s="466"/>
      <c r="P325" s="466"/>
      <c r="Q325" s="466"/>
      <c r="R325" s="365"/>
    </row>
    <row r="326" spans="1:18" ht="55.2" hidden="1">
      <c r="A326" s="305" t="s">
        <v>839</v>
      </c>
      <c r="B326" s="305" t="s">
        <v>880</v>
      </c>
      <c r="C326" s="322" t="s">
        <v>266</v>
      </c>
      <c r="D326" s="309" t="s">
        <v>214</v>
      </c>
      <c r="E326" s="309" t="s">
        <v>484</v>
      </c>
      <c r="F326" s="339"/>
      <c r="G326" s="329"/>
      <c r="H326" s="309" t="s">
        <v>484</v>
      </c>
      <c r="I326" s="310" t="s">
        <v>214</v>
      </c>
      <c r="J326" s="311" t="s">
        <v>521</v>
      </c>
      <c r="K326" s="311"/>
      <c r="L326" s="34" t="s">
        <v>505</v>
      </c>
      <c r="M326" s="331"/>
      <c r="N326" s="388"/>
      <c r="O326" s="388"/>
      <c r="P326" s="388"/>
      <c r="Q326" s="334"/>
      <c r="R326" s="333"/>
    </row>
    <row r="327" spans="1:18" ht="41.4" hidden="1">
      <c r="A327" s="305" t="s">
        <v>839</v>
      </c>
      <c r="B327" s="305" t="s">
        <v>880</v>
      </c>
      <c r="C327" s="322" t="s">
        <v>266</v>
      </c>
      <c r="D327" s="309" t="s">
        <v>214</v>
      </c>
      <c r="E327" s="309" t="s">
        <v>485</v>
      </c>
      <c r="F327" s="339"/>
      <c r="G327" s="329"/>
      <c r="H327" s="309" t="s">
        <v>485</v>
      </c>
      <c r="I327" s="310" t="s">
        <v>214</v>
      </c>
      <c r="J327" s="311" t="s">
        <v>888</v>
      </c>
      <c r="K327" s="311" t="s">
        <v>889</v>
      </c>
      <c r="L327" s="34" t="s">
        <v>505</v>
      </c>
      <c r="M327" s="331"/>
      <c r="N327" s="388"/>
      <c r="O327" s="388"/>
      <c r="P327" s="388"/>
      <c r="Q327" s="334"/>
      <c r="R327" s="333"/>
    </row>
    <row r="328" spans="1:18" ht="41.4" hidden="1">
      <c r="A328" s="305" t="s">
        <v>839</v>
      </c>
      <c r="B328" s="305" t="s">
        <v>880</v>
      </c>
      <c r="C328" s="322" t="s">
        <v>266</v>
      </c>
      <c r="D328" s="309" t="s">
        <v>214</v>
      </c>
      <c r="E328" s="309" t="s">
        <v>486</v>
      </c>
      <c r="F328" s="339"/>
      <c r="G328" s="329"/>
      <c r="H328" s="309" t="s">
        <v>486</v>
      </c>
      <c r="I328" s="310" t="s">
        <v>214</v>
      </c>
      <c r="J328" s="311" t="s">
        <v>890</v>
      </c>
      <c r="K328" s="311" t="s">
        <v>891</v>
      </c>
      <c r="L328" s="34" t="s">
        <v>505</v>
      </c>
      <c r="M328" s="331"/>
      <c r="N328" s="388"/>
      <c r="O328" s="388"/>
      <c r="P328" s="388"/>
      <c r="Q328" s="334"/>
      <c r="R328" s="333"/>
    </row>
    <row r="329" spans="1:18" ht="27.6" hidden="1">
      <c r="A329" s="305" t="s">
        <v>839</v>
      </c>
      <c r="B329" s="305" t="s">
        <v>880</v>
      </c>
      <c r="C329" s="322" t="s">
        <v>266</v>
      </c>
      <c r="D329" s="309" t="s">
        <v>214</v>
      </c>
      <c r="E329" s="309" t="s">
        <v>487</v>
      </c>
      <c r="F329" s="339"/>
      <c r="G329" s="329"/>
      <c r="H329" s="309" t="s">
        <v>487</v>
      </c>
      <c r="I329" s="310" t="s">
        <v>214</v>
      </c>
      <c r="J329" s="311" t="s">
        <v>892</v>
      </c>
      <c r="K329" s="311"/>
      <c r="L329" s="34" t="s">
        <v>505</v>
      </c>
      <c r="M329" s="331"/>
      <c r="N329" s="388"/>
      <c r="O329" s="388"/>
      <c r="P329" s="388"/>
      <c r="Q329" s="334"/>
      <c r="R329" s="333"/>
    </row>
    <row r="330" spans="1:18" ht="27.6" hidden="1">
      <c r="A330" s="305" t="s">
        <v>839</v>
      </c>
      <c r="B330" s="305" t="s">
        <v>880</v>
      </c>
      <c r="C330" s="322" t="s">
        <v>266</v>
      </c>
      <c r="D330" s="309" t="s">
        <v>214</v>
      </c>
      <c r="E330" s="309" t="s">
        <v>488</v>
      </c>
      <c r="F330" s="339"/>
      <c r="G330" s="329"/>
      <c r="H330" s="309" t="s">
        <v>488</v>
      </c>
      <c r="I330" s="310" t="s">
        <v>214</v>
      </c>
      <c r="J330" s="311" t="s">
        <v>893</v>
      </c>
      <c r="K330" s="311"/>
      <c r="L330" s="34" t="s">
        <v>505</v>
      </c>
      <c r="M330" s="331"/>
      <c r="N330" s="388"/>
      <c r="O330" s="388"/>
      <c r="P330" s="388"/>
      <c r="Q330" s="334"/>
      <c r="R330" s="333"/>
    </row>
    <row r="331" spans="1:18" ht="41.4" hidden="1">
      <c r="A331" s="305" t="s">
        <v>839</v>
      </c>
      <c r="B331" s="305" t="s">
        <v>880</v>
      </c>
      <c r="C331" s="322" t="s">
        <v>266</v>
      </c>
      <c r="D331" s="309" t="s">
        <v>214</v>
      </c>
      <c r="E331" s="309" t="s">
        <v>489</v>
      </c>
      <c r="F331" s="339"/>
      <c r="G331" s="329"/>
      <c r="H331" s="309" t="s">
        <v>489</v>
      </c>
      <c r="I331" s="310" t="s">
        <v>214</v>
      </c>
      <c r="J331" s="311" t="s">
        <v>894</v>
      </c>
      <c r="K331" s="311"/>
      <c r="L331" s="34" t="s">
        <v>505</v>
      </c>
      <c r="M331" s="331"/>
      <c r="N331" s="388"/>
      <c r="O331" s="388"/>
      <c r="P331" s="388"/>
      <c r="Q331" s="334"/>
      <c r="R331" s="333"/>
    </row>
    <row r="332" spans="1:18" ht="82.8" hidden="1">
      <c r="A332" s="305" t="s">
        <v>839</v>
      </c>
      <c r="B332" s="305" t="s">
        <v>880</v>
      </c>
      <c r="C332" s="322" t="s">
        <v>266</v>
      </c>
      <c r="D332" s="309" t="s">
        <v>214</v>
      </c>
      <c r="E332" s="309" t="s">
        <v>490</v>
      </c>
      <c r="F332" s="339"/>
      <c r="G332" s="329"/>
      <c r="H332" s="309" t="s">
        <v>490</v>
      </c>
      <c r="I332" s="310" t="s">
        <v>214</v>
      </c>
      <c r="J332" s="311" t="s">
        <v>895</v>
      </c>
      <c r="K332" s="311" t="s">
        <v>896</v>
      </c>
      <c r="L332" s="34" t="s">
        <v>505</v>
      </c>
      <c r="M332" s="331"/>
      <c r="N332" s="388"/>
      <c r="O332" s="388"/>
      <c r="P332" s="388"/>
      <c r="Q332" s="334"/>
      <c r="R332" s="333"/>
    </row>
    <row r="333" spans="1:18" ht="27.6" hidden="1">
      <c r="A333" s="305" t="s">
        <v>839</v>
      </c>
      <c r="B333" s="305" t="s">
        <v>880</v>
      </c>
      <c r="C333" s="322" t="s">
        <v>266</v>
      </c>
      <c r="D333" s="309" t="s">
        <v>225</v>
      </c>
      <c r="E333" s="309" t="s">
        <v>491</v>
      </c>
      <c r="F333" s="339"/>
      <c r="G333" s="329"/>
      <c r="H333" s="309" t="s">
        <v>491</v>
      </c>
      <c r="I333" s="312" t="s">
        <v>225</v>
      </c>
      <c r="J333" s="311" t="s">
        <v>897</v>
      </c>
      <c r="K333" s="311" t="s">
        <v>898</v>
      </c>
      <c r="L333" s="34" t="s">
        <v>505</v>
      </c>
      <c r="M333" s="331"/>
      <c r="N333" s="388"/>
      <c r="O333" s="388"/>
      <c r="P333" s="388"/>
      <c r="Q333" s="334"/>
      <c r="R333" s="333"/>
    </row>
    <row r="334" spans="1:18" ht="27.6" hidden="1">
      <c r="A334" s="305" t="s">
        <v>839</v>
      </c>
      <c r="B334" s="305" t="s">
        <v>880</v>
      </c>
      <c r="C334" s="322" t="s">
        <v>266</v>
      </c>
      <c r="D334" s="309" t="s">
        <v>225</v>
      </c>
      <c r="E334" s="309" t="s">
        <v>492</v>
      </c>
      <c r="F334" s="339"/>
      <c r="G334" s="329"/>
      <c r="H334" s="309" t="s">
        <v>492</v>
      </c>
      <c r="I334" s="312" t="s">
        <v>225</v>
      </c>
      <c r="J334" s="311" t="s">
        <v>899</v>
      </c>
      <c r="K334" s="311"/>
      <c r="L334" s="34" t="s">
        <v>505</v>
      </c>
      <c r="M334" s="331"/>
      <c r="N334" s="388"/>
      <c r="O334" s="388"/>
      <c r="P334" s="388"/>
      <c r="Q334" s="334"/>
      <c r="R334" s="333"/>
    </row>
    <row r="335" spans="1:18" ht="41.4" hidden="1">
      <c r="A335" s="305" t="s">
        <v>839</v>
      </c>
      <c r="B335" s="305" t="s">
        <v>880</v>
      </c>
      <c r="C335" s="322" t="s">
        <v>266</v>
      </c>
      <c r="D335" s="309" t="s">
        <v>225</v>
      </c>
      <c r="E335" s="309" t="s">
        <v>493</v>
      </c>
      <c r="F335" s="339"/>
      <c r="G335" s="329"/>
      <c r="H335" s="309" t="s">
        <v>493</v>
      </c>
      <c r="I335" s="312" t="s">
        <v>225</v>
      </c>
      <c r="J335" s="311" t="s">
        <v>900</v>
      </c>
      <c r="K335" s="311" t="s">
        <v>901</v>
      </c>
      <c r="L335" s="34" t="s">
        <v>505</v>
      </c>
      <c r="M335" s="331"/>
      <c r="N335" s="388"/>
      <c r="O335" s="388"/>
      <c r="P335" s="388"/>
      <c r="Q335" s="334"/>
      <c r="R335" s="333"/>
    </row>
    <row r="336" spans="1:18" ht="27.6" hidden="1">
      <c r="A336" s="305" t="s">
        <v>839</v>
      </c>
      <c r="B336" s="305" t="s">
        <v>880</v>
      </c>
      <c r="C336" s="322" t="s">
        <v>266</v>
      </c>
      <c r="D336" s="309" t="s">
        <v>225</v>
      </c>
      <c r="E336" s="309" t="s">
        <v>494</v>
      </c>
      <c r="F336" s="339"/>
      <c r="G336" s="329"/>
      <c r="H336" s="309" t="s">
        <v>494</v>
      </c>
      <c r="I336" s="312" t="s">
        <v>225</v>
      </c>
      <c r="J336" s="311" t="s">
        <v>902</v>
      </c>
      <c r="K336" s="311"/>
      <c r="L336" s="34" t="s">
        <v>505</v>
      </c>
      <c r="M336" s="331"/>
      <c r="N336" s="388"/>
      <c r="O336" s="388"/>
      <c r="P336" s="388"/>
      <c r="Q336" s="334"/>
      <c r="R336" s="333"/>
    </row>
    <row r="337" spans="1:18" ht="27.6" hidden="1">
      <c r="A337" s="305" t="s">
        <v>839</v>
      </c>
      <c r="B337" s="305" t="s">
        <v>880</v>
      </c>
      <c r="C337" s="322" t="s">
        <v>266</v>
      </c>
      <c r="D337" s="309" t="s">
        <v>225</v>
      </c>
      <c r="E337" s="309" t="s">
        <v>495</v>
      </c>
      <c r="F337" s="339"/>
      <c r="G337" s="329"/>
      <c r="H337" s="309" t="s">
        <v>495</v>
      </c>
      <c r="I337" s="312" t="s">
        <v>225</v>
      </c>
      <c r="J337" s="311" t="s">
        <v>903</v>
      </c>
      <c r="K337" s="311"/>
      <c r="L337" s="34" t="s">
        <v>505</v>
      </c>
      <c r="M337" s="331"/>
      <c r="N337" s="388"/>
      <c r="O337" s="388"/>
      <c r="P337" s="388"/>
      <c r="Q337" s="334"/>
      <c r="R337" s="333"/>
    </row>
    <row r="338" spans="1:18" ht="27.6" hidden="1">
      <c r="A338" s="305" t="s">
        <v>839</v>
      </c>
      <c r="B338" s="305" t="s">
        <v>880</v>
      </c>
      <c r="C338" s="322" t="s">
        <v>266</v>
      </c>
      <c r="D338" s="309" t="s">
        <v>225</v>
      </c>
      <c r="E338" s="309" t="s">
        <v>496</v>
      </c>
      <c r="F338" s="339"/>
      <c r="G338" s="329"/>
      <c r="H338" s="309" t="s">
        <v>496</v>
      </c>
      <c r="I338" s="312" t="s">
        <v>225</v>
      </c>
      <c r="J338" s="311" t="s">
        <v>904</v>
      </c>
      <c r="K338" s="311" t="s">
        <v>905</v>
      </c>
      <c r="L338" s="34" t="s">
        <v>505</v>
      </c>
      <c r="M338" s="331"/>
      <c r="N338" s="388"/>
      <c r="O338" s="388"/>
      <c r="P338" s="388"/>
      <c r="Q338" s="334"/>
      <c r="R338" s="333"/>
    </row>
  </sheetData>
  <sheetProtection algorithmName="SHA-512" hashValue="VFT6HTrrRGzRHyPvDaIad2L4PeW/Buhh+2CYppqFKXPzBCZLJTMZThtCR9u7o98gHkO1uIHy52Lz/vIQIFCvvw==" saltValue="LeTK/LTRiEvtMv0JL65rYQ==" spinCount="100000" sheet="1" objects="1" scenarios="1"/>
  <autoFilter ref="A6:R221" xr:uid="{00000000-0001-0000-0400-000000000000}"/>
  <mergeCells count="67">
    <mergeCell ref="N5:P5"/>
    <mergeCell ref="M325:Q325"/>
    <mergeCell ref="F255:K255"/>
    <mergeCell ref="F256:F272"/>
    <mergeCell ref="M256:Q256"/>
    <mergeCell ref="M262:Q262"/>
    <mergeCell ref="F273:K273"/>
    <mergeCell ref="F274:F313"/>
    <mergeCell ref="M274:Q274"/>
    <mergeCell ref="M279:Q279"/>
    <mergeCell ref="H282:H283"/>
    <mergeCell ref="I282:I283"/>
    <mergeCell ref="M287:Q287"/>
    <mergeCell ref="M295:Q295"/>
    <mergeCell ref="M303:Q303"/>
    <mergeCell ref="F314:K314"/>
    <mergeCell ref="M315:Q315"/>
    <mergeCell ref="F195:F208"/>
    <mergeCell ref="M195:Q195"/>
    <mergeCell ref="F209:K209"/>
    <mergeCell ref="F210:F254"/>
    <mergeCell ref="M210:Q210"/>
    <mergeCell ref="H218:H219"/>
    <mergeCell ref="I218:I219"/>
    <mergeCell ref="M223:Q223"/>
    <mergeCell ref="M236:Q236"/>
    <mergeCell ref="M246:Q246"/>
    <mergeCell ref="F182:F194"/>
    <mergeCell ref="M182:Q182"/>
    <mergeCell ref="F114:F125"/>
    <mergeCell ref="M114:Q114"/>
    <mergeCell ref="F126:F140"/>
    <mergeCell ref="M126:Q126"/>
    <mergeCell ref="F141:F158"/>
    <mergeCell ref="M141:Q141"/>
    <mergeCell ref="F159:F167"/>
    <mergeCell ref="M159:Q159"/>
    <mergeCell ref="F168:F180"/>
    <mergeCell ref="M168:Q168"/>
    <mergeCell ref="F181:K181"/>
    <mergeCell ref="F92:F113"/>
    <mergeCell ref="M92:Q92"/>
    <mergeCell ref="H97:H98"/>
    <mergeCell ref="I97:I98"/>
    <mergeCell ref="H103:H104"/>
    <mergeCell ref="I103:I104"/>
    <mergeCell ref="H109:H110"/>
    <mergeCell ref="I109:I110"/>
    <mergeCell ref="F68:F77"/>
    <mergeCell ref="M68:Q68"/>
    <mergeCell ref="F78:F91"/>
    <mergeCell ref="M78:Q78"/>
    <mergeCell ref="H86:H87"/>
    <mergeCell ref="I86:I87"/>
    <mergeCell ref="F38:F58"/>
    <mergeCell ref="M38:Q38"/>
    <mergeCell ref="H53:H54"/>
    <mergeCell ref="I53:I54"/>
    <mergeCell ref="F59:F67"/>
    <mergeCell ref="M59:Q59"/>
    <mergeCell ref="F7:K7"/>
    <mergeCell ref="F8:F15"/>
    <mergeCell ref="M8:Q8"/>
    <mergeCell ref="F17:F37"/>
    <mergeCell ref="M17:Q17"/>
    <mergeCell ref="H20:H30"/>
    <mergeCell ref="I20:I30"/>
  </mergeCells>
  <conditionalFormatting sqref="E316:E323 E196:E208 E18:E37 E39:E58 E60:E67 E69:E77 E79:E91 E93:E113 E115:E125 E127:E140 E142:E158 E160:E167 E169:E180 E183:E194 E275:E277 E9:E16 E326:E338 E304:E313 E296:E301 E288:E293 E280:E285 E263:E272 E247:E254 E211:E222 E224:E235 E237:E245 E257:E261">
    <cfRule type="duplicateValues" dxfId="1340" priority="474"/>
  </conditionalFormatting>
  <conditionalFormatting sqref="M257:P260 M275:P277 M316:P323 M326:P338 M304:P312 M296:P301 M288:P293 M280:P285 M263:P271 M247:P253 M237:P244 M224:P234 N211:P221">
    <cfRule type="cellIs" dxfId="1339" priority="475" operator="equal">
      <formula>"NA"</formula>
    </cfRule>
    <cfRule type="cellIs" dxfId="1338" priority="476" operator="equal">
      <formula>"Not Assessed"</formula>
    </cfRule>
    <cfRule type="expression" dxfId="1337" priority="477">
      <formula>AND($D211="Low",M211="Y")</formula>
    </cfRule>
    <cfRule type="expression" dxfId="1336" priority="478">
      <formula>AND($D211="Low",M211="")</formula>
    </cfRule>
    <cfRule type="expression" dxfId="1335" priority="479">
      <formula>AND($D211="Medium",M211="")</formula>
    </cfRule>
    <cfRule type="expression" dxfId="1334" priority="480">
      <formula>AND($D211="Low",M211="N")</formula>
    </cfRule>
    <cfRule type="expression" dxfId="1333" priority="481">
      <formula>AND($D211="Medium",M211="Y")</formula>
    </cfRule>
    <cfRule type="expression" dxfId="1332" priority="482">
      <formula>AND($D211="Medium",M211="N")</formula>
    </cfRule>
  </conditionalFormatting>
  <conditionalFormatting sqref="R60:R66 R69:R76 R79:R90 R93:R112 R115:R124 R127:R139 R142:R157 R160:R166 R169:R179 R211:R221 R257:R260 R275:R277 R316:R323 R326:R338 R304:R312 R296:R301 R288:R293 R280:R285 R263:R271 R247:R253 R237:R244 R224:R234 R183:R193 R196:R207 R9:R15 R18:R36 R39:R57">
    <cfRule type="expression" dxfId="1331" priority="472">
      <formula>$D9="Low"</formula>
    </cfRule>
    <cfRule type="expression" dxfId="1330" priority="473">
      <formula>$D9="Medium"</formula>
    </cfRule>
  </conditionalFormatting>
  <conditionalFormatting sqref="H1">
    <cfRule type="cellIs" dxfId="1329" priority="470" operator="equal">
      <formula>"Low"</formula>
    </cfRule>
    <cfRule type="cellIs" dxfId="1328" priority="471" operator="equal">
      <formula>"Medium"</formula>
    </cfRule>
  </conditionalFormatting>
  <conditionalFormatting sqref="E278">
    <cfRule type="duplicateValues" dxfId="1327" priority="469"/>
  </conditionalFormatting>
  <conditionalFormatting sqref="E286">
    <cfRule type="duplicateValues" dxfId="1326" priority="468"/>
  </conditionalFormatting>
  <conditionalFormatting sqref="E294">
    <cfRule type="duplicateValues" dxfId="1325" priority="467"/>
  </conditionalFormatting>
  <conditionalFormatting sqref="E302">
    <cfRule type="duplicateValues" dxfId="1324" priority="466"/>
  </conditionalFormatting>
  <conditionalFormatting sqref="E324">
    <cfRule type="duplicateValues" dxfId="1323" priority="465"/>
  </conditionalFormatting>
  <conditionalFormatting sqref="P9:P15">
    <cfRule type="cellIs" dxfId="1322" priority="457" operator="equal">
      <formula>"NA"</formula>
    </cfRule>
    <cfRule type="cellIs" dxfId="1321" priority="458" operator="equal">
      <formula>"Not Assessed"</formula>
    </cfRule>
    <cfRule type="expression" dxfId="1320" priority="459">
      <formula>AND($D9="Low",P9="Y")</formula>
    </cfRule>
    <cfRule type="expression" dxfId="1319" priority="460">
      <formula>AND($D9="Low",P9="")</formula>
    </cfRule>
    <cfRule type="expression" dxfId="1318" priority="461">
      <formula>AND($D9="Medium",P9="")</formula>
    </cfRule>
    <cfRule type="expression" dxfId="1317" priority="462">
      <formula>AND($D9="Low",P9="N")</formula>
    </cfRule>
    <cfRule type="expression" dxfId="1316" priority="463">
      <formula>AND($D9="Medium",P9="Y")</formula>
    </cfRule>
    <cfRule type="expression" dxfId="1315" priority="464">
      <formula>AND($D9="Medium",P9="N")</formula>
    </cfRule>
  </conditionalFormatting>
  <conditionalFormatting sqref="P18:P36">
    <cfRule type="cellIs" dxfId="1314" priority="449" operator="equal">
      <formula>"NA"</formula>
    </cfRule>
    <cfRule type="cellIs" dxfId="1313" priority="450" operator="equal">
      <formula>"Not Assessed"</formula>
    </cfRule>
    <cfRule type="expression" dxfId="1312" priority="451">
      <formula>AND($D18="Low",P18="Y")</formula>
    </cfRule>
    <cfRule type="expression" dxfId="1311" priority="452">
      <formula>AND($D18="Low",P18="")</formula>
    </cfRule>
    <cfRule type="expression" dxfId="1310" priority="453">
      <formula>AND($D18="Medium",P18="")</formula>
    </cfRule>
    <cfRule type="expression" dxfId="1309" priority="454">
      <formula>AND($D18="Low",P18="N")</formula>
    </cfRule>
    <cfRule type="expression" dxfId="1308" priority="455">
      <formula>AND($D18="Medium",P18="Y")</formula>
    </cfRule>
    <cfRule type="expression" dxfId="1307" priority="456">
      <formula>AND($D18="Medium",P18="N")</formula>
    </cfRule>
  </conditionalFormatting>
  <conditionalFormatting sqref="P39:P57">
    <cfRule type="cellIs" dxfId="1306" priority="441" operator="equal">
      <formula>"NA"</formula>
    </cfRule>
    <cfRule type="cellIs" dxfId="1305" priority="442" operator="equal">
      <formula>"Not Assessed"</formula>
    </cfRule>
    <cfRule type="expression" dxfId="1304" priority="443">
      <formula>AND($D39="Low",P39="Y")</formula>
    </cfRule>
    <cfRule type="expression" dxfId="1303" priority="444">
      <formula>AND($D39="Low",P39="")</formula>
    </cfRule>
    <cfRule type="expression" dxfId="1302" priority="445">
      <formula>AND($D39="Medium",P39="")</formula>
    </cfRule>
    <cfRule type="expression" dxfId="1301" priority="446">
      <formula>AND($D39="Low",P39="N")</formula>
    </cfRule>
    <cfRule type="expression" dxfId="1300" priority="447">
      <formula>AND($D39="Medium",P39="Y")</formula>
    </cfRule>
    <cfRule type="expression" dxfId="1299" priority="448">
      <formula>AND($D39="Medium",P39="N")</formula>
    </cfRule>
  </conditionalFormatting>
  <conditionalFormatting sqref="P60:P66">
    <cfRule type="cellIs" dxfId="1298" priority="433" operator="equal">
      <formula>"NA"</formula>
    </cfRule>
    <cfRule type="cellIs" dxfId="1297" priority="434" operator="equal">
      <formula>"Not Assessed"</formula>
    </cfRule>
    <cfRule type="expression" dxfId="1296" priority="435">
      <formula>AND($D60="Low",P60="Y")</formula>
    </cfRule>
    <cfRule type="expression" dxfId="1295" priority="436">
      <formula>AND($D60="Low",P60="")</formula>
    </cfRule>
    <cfRule type="expression" dxfId="1294" priority="437">
      <formula>AND($D60="Medium",P60="")</formula>
    </cfRule>
    <cfRule type="expression" dxfId="1293" priority="438">
      <formula>AND($D60="Low",P60="N")</formula>
    </cfRule>
    <cfRule type="expression" dxfId="1292" priority="439">
      <formula>AND($D60="Medium",P60="Y")</formula>
    </cfRule>
    <cfRule type="expression" dxfId="1291" priority="440">
      <formula>AND($D60="Medium",P60="N")</formula>
    </cfRule>
  </conditionalFormatting>
  <conditionalFormatting sqref="P69:P76">
    <cfRule type="cellIs" dxfId="1290" priority="425" operator="equal">
      <formula>"NA"</formula>
    </cfRule>
    <cfRule type="cellIs" dxfId="1289" priority="426" operator="equal">
      <formula>"Not Assessed"</formula>
    </cfRule>
    <cfRule type="expression" dxfId="1288" priority="427">
      <formula>AND($D69="Low",P69="Y")</formula>
    </cfRule>
    <cfRule type="expression" dxfId="1287" priority="428">
      <formula>AND($D69="Low",P69="")</formula>
    </cfRule>
    <cfRule type="expression" dxfId="1286" priority="429">
      <formula>AND($D69="Medium",P69="")</formula>
    </cfRule>
    <cfRule type="expression" dxfId="1285" priority="430">
      <formula>AND($D69="Low",P69="N")</formula>
    </cfRule>
    <cfRule type="expression" dxfId="1284" priority="431">
      <formula>AND($D69="Medium",P69="Y")</formula>
    </cfRule>
    <cfRule type="expression" dxfId="1283" priority="432">
      <formula>AND($D69="Medium",P69="N")</formula>
    </cfRule>
  </conditionalFormatting>
  <conditionalFormatting sqref="P79:P90">
    <cfRule type="cellIs" dxfId="1282" priority="417" operator="equal">
      <formula>"NA"</formula>
    </cfRule>
    <cfRule type="cellIs" dxfId="1281" priority="418" operator="equal">
      <formula>"Not Assessed"</formula>
    </cfRule>
    <cfRule type="expression" dxfId="1280" priority="419">
      <formula>AND($D79="Low",P79="Y")</formula>
    </cfRule>
    <cfRule type="expression" dxfId="1279" priority="420">
      <formula>AND($D79="Low",P79="")</formula>
    </cfRule>
    <cfRule type="expression" dxfId="1278" priority="421">
      <formula>AND($D79="Medium",P79="")</formula>
    </cfRule>
    <cfRule type="expression" dxfId="1277" priority="422">
      <formula>AND($D79="Low",P79="N")</formula>
    </cfRule>
    <cfRule type="expression" dxfId="1276" priority="423">
      <formula>AND($D79="Medium",P79="Y")</formula>
    </cfRule>
    <cfRule type="expression" dxfId="1275" priority="424">
      <formula>AND($D79="Medium",P79="N")</formula>
    </cfRule>
  </conditionalFormatting>
  <conditionalFormatting sqref="P93:P112">
    <cfRule type="cellIs" dxfId="1274" priority="409" operator="equal">
      <formula>"NA"</formula>
    </cfRule>
    <cfRule type="cellIs" dxfId="1273" priority="410" operator="equal">
      <formula>"Not Assessed"</formula>
    </cfRule>
    <cfRule type="expression" dxfId="1272" priority="411">
      <formula>AND($D93="Low",P93="Y")</formula>
    </cfRule>
    <cfRule type="expression" dxfId="1271" priority="412">
      <formula>AND($D93="Low",P93="")</formula>
    </cfRule>
    <cfRule type="expression" dxfId="1270" priority="413">
      <formula>AND($D93="Medium",P93="")</formula>
    </cfRule>
    <cfRule type="expression" dxfId="1269" priority="414">
      <formula>AND($D93="Low",P93="N")</formula>
    </cfRule>
    <cfRule type="expression" dxfId="1268" priority="415">
      <formula>AND($D93="Medium",P93="Y")</formula>
    </cfRule>
    <cfRule type="expression" dxfId="1267" priority="416">
      <formula>AND($D93="Medium",P93="N")</formula>
    </cfRule>
  </conditionalFormatting>
  <conditionalFormatting sqref="P115:P124">
    <cfRule type="cellIs" dxfId="1266" priority="401" operator="equal">
      <formula>"NA"</formula>
    </cfRule>
    <cfRule type="cellIs" dxfId="1265" priority="402" operator="equal">
      <formula>"Not Assessed"</formula>
    </cfRule>
    <cfRule type="expression" dxfId="1264" priority="403">
      <formula>AND($D115="Low",P115="Y")</formula>
    </cfRule>
    <cfRule type="expression" dxfId="1263" priority="404">
      <formula>AND($D115="Low",P115="")</formula>
    </cfRule>
    <cfRule type="expression" dxfId="1262" priority="405">
      <formula>AND($D115="Medium",P115="")</formula>
    </cfRule>
    <cfRule type="expression" dxfId="1261" priority="406">
      <formula>AND($D115="Low",P115="N")</formula>
    </cfRule>
    <cfRule type="expression" dxfId="1260" priority="407">
      <formula>AND($D115="Medium",P115="Y")</formula>
    </cfRule>
    <cfRule type="expression" dxfId="1259" priority="408">
      <formula>AND($D115="Medium",P115="N")</formula>
    </cfRule>
  </conditionalFormatting>
  <conditionalFormatting sqref="P127:P139">
    <cfRule type="cellIs" dxfId="1258" priority="393" operator="equal">
      <formula>"NA"</formula>
    </cfRule>
    <cfRule type="cellIs" dxfId="1257" priority="394" operator="equal">
      <formula>"Not Assessed"</formula>
    </cfRule>
    <cfRule type="expression" dxfId="1256" priority="395">
      <formula>AND($D127="Low",P127="Y")</formula>
    </cfRule>
    <cfRule type="expression" dxfId="1255" priority="396">
      <formula>AND($D127="Low",P127="")</formula>
    </cfRule>
    <cfRule type="expression" dxfId="1254" priority="397">
      <formula>AND($D127="Medium",P127="")</formula>
    </cfRule>
    <cfRule type="expression" dxfId="1253" priority="398">
      <formula>AND($D127="Low",P127="N")</formula>
    </cfRule>
    <cfRule type="expression" dxfId="1252" priority="399">
      <formula>AND($D127="Medium",P127="Y")</formula>
    </cfRule>
    <cfRule type="expression" dxfId="1251" priority="400">
      <formula>AND($D127="Medium",P127="N")</formula>
    </cfRule>
  </conditionalFormatting>
  <conditionalFormatting sqref="P142:P157">
    <cfRule type="cellIs" dxfId="1250" priority="385" operator="equal">
      <formula>"NA"</formula>
    </cfRule>
    <cfRule type="cellIs" dxfId="1249" priority="386" operator="equal">
      <formula>"Not Assessed"</formula>
    </cfRule>
    <cfRule type="expression" dxfId="1248" priority="387">
      <formula>AND($D142="Low",P142="Y")</formula>
    </cfRule>
    <cfRule type="expression" dxfId="1247" priority="388">
      <formula>AND($D142="Low",P142="")</formula>
    </cfRule>
    <cfRule type="expression" dxfId="1246" priority="389">
      <formula>AND($D142="Medium",P142="")</formula>
    </cfRule>
    <cfRule type="expression" dxfId="1245" priority="390">
      <formula>AND($D142="Low",P142="N")</formula>
    </cfRule>
    <cfRule type="expression" dxfId="1244" priority="391">
      <formula>AND($D142="Medium",P142="Y")</formula>
    </cfRule>
    <cfRule type="expression" dxfId="1243" priority="392">
      <formula>AND($D142="Medium",P142="N")</formula>
    </cfRule>
  </conditionalFormatting>
  <conditionalFormatting sqref="P160:P166">
    <cfRule type="cellIs" dxfId="1242" priority="377" operator="equal">
      <formula>"NA"</formula>
    </cfRule>
    <cfRule type="cellIs" dxfId="1241" priority="378" operator="equal">
      <formula>"Not Assessed"</formula>
    </cfRule>
    <cfRule type="expression" dxfId="1240" priority="379">
      <formula>AND($D160="Low",P160="Y")</formula>
    </cfRule>
    <cfRule type="expression" dxfId="1239" priority="380">
      <formula>AND($D160="Low",P160="")</formula>
    </cfRule>
    <cfRule type="expression" dxfId="1238" priority="381">
      <formula>AND($D160="Medium",P160="")</formula>
    </cfRule>
    <cfRule type="expression" dxfId="1237" priority="382">
      <formula>AND($D160="Low",P160="N")</formula>
    </cfRule>
    <cfRule type="expression" dxfId="1236" priority="383">
      <formula>AND($D160="Medium",P160="Y")</formula>
    </cfRule>
    <cfRule type="expression" dxfId="1235" priority="384">
      <formula>AND($D160="Medium",P160="N")</formula>
    </cfRule>
  </conditionalFormatting>
  <conditionalFormatting sqref="P169:P179">
    <cfRule type="cellIs" dxfId="1234" priority="369" operator="equal">
      <formula>"NA"</formula>
    </cfRule>
    <cfRule type="cellIs" dxfId="1233" priority="370" operator="equal">
      <formula>"Not Assessed"</formula>
    </cfRule>
    <cfRule type="expression" dxfId="1232" priority="371">
      <formula>AND($D169="Low",P169="Y")</formula>
    </cfRule>
    <cfRule type="expression" dxfId="1231" priority="372">
      <formula>AND($D169="Low",P169="")</formula>
    </cfRule>
    <cfRule type="expression" dxfId="1230" priority="373">
      <formula>AND($D169="Medium",P169="")</formula>
    </cfRule>
    <cfRule type="expression" dxfId="1229" priority="374">
      <formula>AND($D169="Low",P169="N")</formula>
    </cfRule>
    <cfRule type="expression" dxfId="1228" priority="375">
      <formula>AND($D169="Medium",P169="Y")</formula>
    </cfRule>
    <cfRule type="expression" dxfId="1227" priority="376">
      <formula>AND($D169="Medium",P169="N")</formula>
    </cfRule>
  </conditionalFormatting>
  <conditionalFormatting sqref="P183:P193">
    <cfRule type="cellIs" dxfId="1226" priority="361" operator="equal">
      <formula>"NA"</formula>
    </cfRule>
    <cfRule type="cellIs" dxfId="1225" priority="362" operator="equal">
      <formula>"Not Assessed"</formula>
    </cfRule>
    <cfRule type="expression" dxfId="1224" priority="363">
      <formula>AND($D183="Low",P183="Y")</formula>
    </cfRule>
    <cfRule type="expression" dxfId="1223" priority="364">
      <formula>AND($D183="Low",P183="")</formula>
    </cfRule>
    <cfRule type="expression" dxfId="1222" priority="365">
      <formula>AND($D183="Medium",P183="")</formula>
    </cfRule>
    <cfRule type="expression" dxfId="1221" priority="366">
      <formula>AND($D183="Low",P183="N")</formula>
    </cfRule>
    <cfRule type="expression" dxfId="1220" priority="367">
      <formula>AND($D183="Medium",P183="Y")</formula>
    </cfRule>
    <cfRule type="expression" dxfId="1219" priority="368">
      <formula>AND($D183="Medium",P183="N")</formula>
    </cfRule>
  </conditionalFormatting>
  <conditionalFormatting sqref="P196:P207">
    <cfRule type="cellIs" dxfId="1218" priority="353" operator="equal">
      <formula>"NA"</formula>
    </cfRule>
    <cfRule type="cellIs" dxfId="1217" priority="354" operator="equal">
      <formula>"Not Assessed"</formula>
    </cfRule>
    <cfRule type="expression" dxfId="1216" priority="355">
      <formula>AND($D196="Low",P196="Y")</formula>
    </cfRule>
    <cfRule type="expression" dxfId="1215" priority="356">
      <formula>AND($D196="Low",P196="")</formula>
    </cfRule>
    <cfRule type="expression" dxfId="1214" priority="357">
      <formula>AND($D196="Medium",P196="")</formula>
    </cfRule>
    <cfRule type="expression" dxfId="1213" priority="358">
      <formula>AND($D196="Low",P196="N")</formula>
    </cfRule>
    <cfRule type="expression" dxfId="1212" priority="359">
      <formula>AND($D196="Medium",P196="Y")</formula>
    </cfRule>
    <cfRule type="expression" dxfId="1211" priority="360">
      <formula>AND($D196="Medium",P196="N")</formula>
    </cfRule>
  </conditionalFormatting>
  <conditionalFormatting sqref="O9:O15">
    <cfRule type="cellIs" dxfId="1210" priority="337" operator="equal">
      <formula>"NA"</formula>
    </cfRule>
    <cfRule type="cellIs" dxfId="1209" priority="338" operator="equal">
      <formula>"Not Assessed"</formula>
    </cfRule>
    <cfRule type="expression" dxfId="1208" priority="339">
      <formula>AND($D9="Low",O9="Y")</formula>
    </cfRule>
    <cfRule type="expression" dxfId="1207" priority="340">
      <formula>AND($D9="Low",O9="")</formula>
    </cfRule>
    <cfRule type="expression" dxfId="1206" priority="341">
      <formula>AND($D9="Medium",O9="")</formula>
    </cfRule>
    <cfRule type="expression" dxfId="1205" priority="342">
      <formula>AND($D9="Low",O9="N")</formula>
    </cfRule>
    <cfRule type="expression" dxfId="1204" priority="343">
      <formula>AND($D9="Medium",O9="Y")</formula>
    </cfRule>
    <cfRule type="expression" dxfId="1203" priority="344">
      <formula>AND($D9="Medium",O9="N")</formula>
    </cfRule>
  </conditionalFormatting>
  <conditionalFormatting sqref="N9:N15">
    <cfRule type="cellIs" dxfId="1202" priority="329" operator="equal">
      <formula>"NA"</formula>
    </cfRule>
    <cfRule type="cellIs" dxfId="1201" priority="330" operator="equal">
      <formula>"Not Assessed"</formula>
    </cfRule>
    <cfRule type="expression" dxfId="1200" priority="331">
      <formula>AND($D9="Low",N9="Y")</formula>
    </cfRule>
    <cfRule type="expression" dxfId="1199" priority="332">
      <formula>AND($D9="Low",N9="")</formula>
    </cfRule>
    <cfRule type="expression" dxfId="1198" priority="333">
      <formula>AND($D9="Medium",N9="")</formula>
    </cfRule>
    <cfRule type="expression" dxfId="1197" priority="334">
      <formula>AND($D9="Low",N9="N")</formula>
    </cfRule>
    <cfRule type="expression" dxfId="1196" priority="335">
      <formula>AND($D9="Medium",N9="Y")</formula>
    </cfRule>
    <cfRule type="expression" dxfId="1195" priority="336">
      <formula>AND($D9="Medium",N9="N")</formula>
    </cfRule>
  </conditionalFormatting>
  <conditionalFormatting sqref="O18:O36">
    <cfRule type="cellIs" dxfId="1194" priority="321" operator="equal">
      <formula>"NA"</formula>
    </cfRule>
    <cfRule type="cellIs" dxfId="1193" priority="322" operator="equal">
      <formula>"Not Assessed"</formula>
    </cfRule>
    <cfRule type="expression" dxfId="1192" priority="323">
      <formula>AND($D18="Low",O18="Y")</formula>
    </cfRule>
    <cfRule type="expression" dxfId="1191" priority="324">
      <formula>AND($D18="Low",O18="")</formula>
    </cfRule>
    <cfRule type="expression" dxfId="1190" priority="325">
      <formula>AND($D18="Medium",O18="")</formula>
    </cfRule>
    <cfRule type="expression" dxfId="1189" priority="326">
      <formula>AND($D18="Low",O18="N")</formula>
    </cfRule>
    <cfRule type="expression" dxfId="1188" priority="327">
      <formula>AND($D18="Medium",O18="Y")</formula>
    </cfRule>
    <cfRule type="expression" dxfId="1187" priority="328">
      <formula>AND($D18="Medium",O18="N")</formula>
    </cfRule>
  </conditionalFormatting>
  <conditionalFormatting sqref="N18:N36">
    <cfRule type="cellIs" dxfId="1186" priority="313" operator="equal">
      <formula>"NA"</formula>
    </cfRule>
    <cfRule type="cellIs" dxfId="1185" priority="314" operator="equal">
      <formula>"Not Assessed"</formula>
    </cfRule>
    <cfRule type="expression" dxfId="1184" priority="315">
      <formula>AND($D18="Low",N18="Y")</formula>
    </cfRule>
    <cfRule type="expression" dxfId="1183" priority="316">
      <formula>AND($D18="Low",N18="")</formula>
    </cfRule>
    <cfRule type="expression" dxfId="1182" priority="317">
      <formula>AND($D18="Medium",N18="")</formula>
    </cfRule>
    <cfRule type="expression" dxfId="1181" priority="318">
      <formula>AND($D18="Low",N18="N")</formula>
    </cfRule>
    <cfRule type="expression" dxfId="1180" priority="319">
      <formula>AND($D18="Medium",N18="Y")</formula>
    </cfRule>
    <cfRule type="expression" dxfId="1179" priority="320">
      <formula>AND($D18="Medium",N18="N")</formula>
    </cfRule>
  </conditionalFormatting>
  <conditionalFormatting sqref="O39:O57">
    <cfRule type="cellIs" dxfId="1178" priority="305" operator="equal">
      <formula>"NA"</formula>
    </cfRule>
    <cfRule type="cellIs" dxfId="1177" priority="306" operator="equal">
      <formula>"Not Assessed"</formula>
    </cfRule>
    <cfRule type="expression" dxfId="1176" priority="307">
      <formula>AND($D39="Low",O39="Y")</formula>
    </cfRule>
    <cfRule type="expression" dxfId="1175" priority="308">
      <formula>AND($D39="Low",O39="")</formula>
    </cfRule>
    <cfRule type="expression" dxfId="1174" priority="309">
      <formula>AND($D39="Medium",O39="")</formula>
    </cfRule>
    <cfRule type="expression" dxfId="1173" priority="310">
      <formula>AND($D39="Low",O39="N")</formula>
    </cfRule>
    <cfRule type="expression" dxfId="1172" priority="311">
      <formula>AND($D39="Medium",O39="Y")</formula>
    </cfRule>
    <cfRule type="expression" dxfId="1171" priority="312">
      <formula>AND($D39="Medium",O39="N")</formula>
    </cfRule>
  </conditionalFormatting>
  <conditionalFormatting sqref="N39:N57">
    <cfRule type="cellIs" dxfId="1170" priority="297" operator="equal">
      <formula>"NA"</formula>
    </cfRule>
    <cfRule type="cellIs" dxfId="1169" priority="298" operator="equal">
      <formula>"Not Assessed"</formula>
    </cfRule>
    <cfRule type="expression" dxfId="1168" priority="299">
      <formula>AND($D39="Low",N39="Y")</formula>
    </cfRule>
    <cfRule type="expression" dxfId="1167" priority="300">
      <formula>AND($D39="Low",N39="")</formula>
    </cfRule>
    <cfRule type="expression" dxfId="1166" priority="301">
      <formula>AND($D39="Medium",N39="")</formula>
    </cfRule>
    <cfRule type="expression" dxfId="1165" priority="302">
      <formula>AND($D39="Low",N39="N")</formula>
    </cfRule>
    <cfRule type="expression" dxfId="1164" priority="303">
      <formula>AND($D39="Medium",N39="Y")</formula>
    </cfRule>
    <cfRule type="expression" dxfId="1163" priority="304">
      <formula>AND($D39="Medium",N39="N")</formula>
    </cfRule>
  </conditionalFormatting>
  <conditionalFormatting sqref="O60:O66">
    <cfRule type="cellIs" dxfId="1162" priority="289" operator="equal">
      <formula>"NA"</formula>
    </cfRule>
    <cfRule type="cellIs" dxfId="1161" priority="290" operator="equal">
      <formula>"Not Assessed"</formula>
    </cfRule>
    <cfRule type="expression" dxfId="1160" priority="291">
      <formula>AND($D60="Low",O60="Y")</formula>
    </cfRule>
    <cfRule type="expression" dxfId="1159" priority="292">
      <formula>AND($D60="Low",O60="")</formula>
    </cfRule>
    <cfRule type="expression" dxfId="1158" priority="293">
      <formula>AND($D60="Medium",O60="")</formula>
    </cfRule>
    <cfRule type="expression" dxfId="1157" priority="294">
      <formula>AND($D60="Low",O60="N")</formula>
    </cfRule>
    <cfRule type="expression" dxfId="1156" priority="295">
      <formula>AND($D60="Medium",O60="Y")</formula>
    </cfRule>
    <cfRule type="expression" dxfId="1155" priority="296">
      <formula>AND($D60="Medium",O60="N")</formula>
    </cfRule>
  </conditionalFormatting>
  <conditionalFormatting sqref="N60:N66">
    <cfRule type="cellIs" dxfId="1154" priority="281" operator="equal">
      <formula>"NA"</formula>
    </cfRule>
    <cfRule type="cellIs" dxfId="1153" priority="282" operator="equal">
      <formula>"Not Assessed"</formula>
    </cfRule>
    <cfRule type="expression" dxfId="1152" priority="283">
      <formula>AND($D60="Low",N60="Y")</formula>
    </cfRule>
    <cfRule type="expression" dxfId="1151" priority="284">
      <formula>AND($D60="Low",N60="")</formula>
    </cfRule>
    <cfRule type="expression" dxfId="1150" priority="285">
      <formula>AND($D60="Medium",N60="")</formula>
    </cfRule>
    <cfRule type="expression" dxfId="1149" priority="286">
      <formula>AND($D60="Low",N60="N")</formula>
    </cfRule>
    <cfRule type="expression" dxfId="1148" priority="287">
      <formula>AND($D60="Medium",N60="Y")</formula>
    </cfRule>
    <cfRule type="expression" dxfId="1147" priority="288">
      <formula>AND($D60="Medium",N60="N")</formula>
    </cfRule>
  </conditionalFormatting>
  <conditionalFormatting sqref="O69:O76">
    <cfRule type="cellIs" dxfId="1146" priority="273" operator="equal">
      <formula>"NA"</formula>
    </cfRule>
    <cfRule type="cellIs" dxfId="1145" priority="274" operator="equal">
      <formula>"Not Assessed"</formula>
    </cfRule>
    <cfRule type="expression" dxfId="1144" priority="275">
      <formula>AND($D69="Low",O69="Y")</formula>
    </cfRule>
    <cfRule type="expression" dxfId="1143" priority="276">
      <formula>AND($D69="Low",O69="")</formula>
    </cfRule>
    <cfRule type="expression" dxfId="1142" priority="277">
      <formula>AND($D69="Medium",O69="")</formula>
    </cfRule>
    <cfRule type="expression" dxfId="1141" priority="278">
      <formula>AND($D69="Low",O69="N")</formula>
    </cfRule>
    <cfRule type="expression" dxfId="1140" priority="279">
      <formula>AND($D69="Medium",O69="Y")</formula>
    </cfRule>
    <cfRule type="expression" dxfId="1139" priority="280">
      <formula>AND($D69="Medium",O69="N")</formula>
    </cfRule>
  </conditionalFormatting>
  <conditionalFormatting sqref="N69:N76">
    <cfRule type="cellIs" dxfId="1138" priority="265" operator="equal">
      <formula>"NA"</formula>
    </cfRule>
    <cfRule type="cellIs" dxfId="1137" priority="266" operator="equal">
      <formula>"Not Assessed"</formula>
    </cfRule>
    <cfRule type="expression" dxfId="1136" priority="267">
      <formula>AND($D69="Low",N69="Y")</formula>
    </cfRule>
    <cfRule type="expression" dxfId="1135" priority="268">
      <formula>AND($D69="Low",N69="")</formula>
    </cfRule>
    <cfRule type="expression" dxfId="1134" priority="269">
      <formula>AND($D69="Medium",N69="")</formula>
    </cfRule>
    <cfRule type="expression" dxfId="1133" priority="270">
      <formula>AND($D69="Low",N69="N")</formula>
    </cfRule>
    <cfRule type="expression" dxfId="1132" priority="271">
      <formula>AND($D69="Medium",N69="Y")</formula>
    </cfRule>
    <cfRule type="expression" dxfId="1131" priority="272">
      <formula>AND($D69="Medium",N69="N")</formula>
    </cfRule>
  </conditionalFormatting>
  <conditionalFormatting sqref="O79:O90">
    <cfRule type="cellIs" dxfId="1130" priority="257" operator="equal">
      <formula>"NA"</formula>
    </cfRule>
    <cfRule type="cellIs" dxfId="1129" priority="258" operator="equal">
      <formula>"Not Assessed"</formula>
    </cfRule>
    <cfRule type="expression" dxfId="1128" priority="259">
      <formula>AND($D79="Low",O79="Y")</formula>
    </cfRule>
    <cfRule type="expression" dxfId="1127" priority="260">
      <formula>AND($D79="Low",O79="")</formula>
    </cfRule>
    <cfRule type="expression" dxfId="1126" priority="261">
      <formula>AND($D79="Medium",O79="")</formula>
    </cfRule>
    <cfRule type="expression" dxfId="1125" priority="262">
      <formula>AND($D79="Low",O79="N")</formula>
    </cfRule>
    <cfRule type="expression" dxfId="1124" priority="263">
      <formula>AND($D79="Medium",O79="Y")</formula>
    </cfRule>
    <cfRule type="expression" dxfId="1123" priority="264">
      <formula>AND($D79="Medium",O79="N")</formula>
    </cfRule>
  </conditionalFormatting>
  <conditionalFormatting sqref="N79:N90">
    <cfRule type="cellIs" dxfId="1122" priority="249" operator="equal">
      <formula>"NA"</formula>
    </cfRule>
    <cfRule type="cellIs" dxfId="1121" priority="250" operator="equal">
      <formula>"Not Assessed"</formula>
    </cfRule>
    <cfRule type="expression" dxfId="1120" priority="251">
      <formula>AND($D79="Low",N79="Y")</formula>
    </cfRule>
    <cfRule type="expression" dxfId="1119" priority="252">
      <formula>AND($D79="Low",N79="")</formula>
    </cfRule>
    <cfRule type="expression" dxfId="1118" priority="253">
      <formula>AND($D79="Medium",N79="")</formula>
    </cfRule>
    <cfRule type="expression" dxfId="1117" priority="254">
      <formula>AND($D79="Low",N79="N")</formula>
    </cfRule>
    <cfRule type="expression" dxfId="1116" priority="255">
      <formula>AND($D79="Medium",N79="Y")</formula>
    </cfRule>
    <cfRule type="expression" dxfId="1115" priority="256">
      <formula>AND($D79="Medium",N79="N")</formula>
    </cfRule>
  </conditionalFormatting>
  <conditionalFormatting sqref="O93:O112">
    <cfRule type="cellIs" dxfId="1114" priority="241" operator="equal">
      <formula>"NA"</formula>
    </cfRule>
    <cfRule type="cellIs" dxfId="1113" priority="242" operator="equal">
      <formula>"Not Assessed"</formula>
    </cfRule>
    <cfRule type="expression" dxfId="1112" priority="243">
      <formula>AND($D93="Low",O93="Y")</formula>
    </cfRule>
    <cfRule type="expression" dxfId="1111" priority="244">
      <formula>AND($D93="Low",O93="")</formula>
    </cfRule>
    <cfRule type="expression" dxfId="1110" priority="245">
      <formula>AND($D93="Medium",O93="")</formula>
    </cfRule>
    <cfRule type="expression" dxfId="1109" priority="246">
      <formula>AND($D93="Low",O93="N")</formula>
    </cfRule>
    <cfRule type="expression" dxfId="1108" priority="247">
      <formula>AND($D93="Medium",O93="Y")</formula>
    </cfRule>
    <cfRule type="expression" dxfId="1107" priority="248">
      <formula>AND($D93="Medium",O93="N")</formula>
    </cfRule>
  </conditionalFormatting>
  <conditionalFormatting sqref="N93:N112">
    <cfRule type="cellIs" dxfId="1106" priority="233" operator="equal">
      <formula>"NA"</formula>
    </cfRule>
    <cfRule type="cellIs" dxfId="1105" priority="234" operator="equal">
      <formula>"Not Assessed"</formula>
    </cfRule>
    <cfRule type="expression" dxfId="1104" priority="235">
      <formula>AND($D93="Low",N93="Y")</formula>
    </cfRule>
    <cfRule type="expression" dxfId="1103" priority="236">
      <formula>AND($D93="Low",N93="")</formula>
    </cfRule>
    <cfRule type="expression" dxfId="1102" priority="237">
      <formula>AND($D93="Medium",N93="")</formula>
    </cfRule>
    <cfRule type="expression" dxfId="1101" priority="238">
      <formula>AND($D93="Low",N93="N")</formula>
    </cfRule>
    <cfRule type="expression" dxfId="1100" priority="239">
      <formula>AND($D93="Medium",N93="Y")</formula>
    </cfRule>
    <cfRule type="expression" dxfId="1099" priority="240">
      <formula>AND($D93="Medium",N93="N")</formula>
    </cfRule>
  </conditionalFormatting>
  <conditionalFormatting sqref="O115:O124">
    <cfRule type="cellIs" dxfId="1098" priority="225" operator="equal">
      <formula>"NA"</formula>
    </cfRule>
    <cfRule type="cellIs" dxfId="1097" priority="226" operator="equal">
      <formula>"Not Assessed"</formula>
    </cfRule>
    <cfRule type="expression" dxfId="1096" priority="227">
      <formula>AND($D115="Low",O115="Y")</formula>
    </cfRule>
    <cfRule type="expression" dxfId="1095" priority="228">
      <formula>AND($D115="Low",O115="")</formula>
    </cfRule>
    <cfRule type="expression" dxfId="1094" priority="229">
      <formula>AND($D115="Medium",O115="")</formula>
    </cfRule>
    <cfRule type="expression" dxfId="1093" priority="230">
      <formula>AND($D115="Low",O115="N")</formula>
    </cfRule>
    <cfRule type="expression" dxfId="1092" priority="231">
      <formula>AND($D115="Medium",O115="Y")</formula>
    </cfRule>
    <cfRule type="expression" dxfId="1091" priority="232">
      <formula>AND($D115="Medium",O115="N")</formula>
    </cfRule>
  </conditionalFormatting>
  <conditionalFormatting sqref="N115:N124">
    <cfRule type="cellIs" dxfId="1090" priority="217" operator="equal">
      <formula>"NA"</formula>
    </cfRule>
    <cfRule type="cellIs" dxfId="1089" priority="218" operator="equal">
      <formula>"Not Assessed"</formula>
    </cfRule>
    <cfRule type="expression" dxfId="1088" priority="219">
      <formula>AND($D115="Low",N115="Y")</formula>
    </cfRule>
    <cfRule type="expression" dxfId="1087" priority="220">
      <formula>AND($D115="Low",N115="")</formula>
    </cfRule>
    <cfRule type="expression" dxfId="1086" priority="221">
      <formula>AND($D115="Medium",N115="")</formula>
    </cfRule>
    <cfRule type="expression" dxfId="1085" priority="222">
      <formula>AND($D115="Low",N115="N")</formula>
    </cfRule>
    <cfRule type="expression" dxfId="1084" priority="223">
      <formula>AND($D115="Medium",N115="Y")</formula>
    </cfRule>
    <cfRule type="expression" dxfId="1083" priority="224">
      <formula>AND($D115="Medium",N115="N")</formula>
    </cfRule>
  </conditionalFormatting>
  <conditionalFormatting sqref="O127:O139">
    <cfRule type="cellIs" dxfId="1082" priority="209" operator="equal">
      <formula>"NA"</formula>
    </cfRule>
    <cfRule type="cellIs" dxfId="1081" priority="210" operator="equal">
      <formula>"Not Assessed"</formula>
    </cfRule>
    <cfRule type="expression" dxfId="1080" priority="211">
      <formula>AND($D127="Low",O127="Y")</formula>
    </cfRule>
    <cfRule type="expression" dxfId="1079" priority="212">
      <formula>AND($D127="Low",O127="")</formula>
    </cfRule>
    <cfRule type="expression" dxfId="1078" priority="213">
      <formula>AND($D127="Medium",O127="")</formula>
    </cfRule>
    <cfRule type="expression" dxfId="1077" priority="214">
      <formula>AND($D127="Low",O127="N")</formula>
    </cfRule>
    <cfRule type="expression" dxfId="1076" priority="215">
      <formula>AND($D127="Medium",O127="Y")</formula>
    </cfRule>
    <cfRule type="expression" dxfId="1075" priority="216">
      <formula>AND($D127="Medium",O127="N")</formula>
    </cfRule>
  </conditionalFormatting>
  <conditionalFormatting sqref="N127:N139">
    <cfRule type="cellIs" dxfId="1074" priority="201" operator="equal">
      <formula>"NA"</formula>
    </cfRule>
    <cfRule type="cellIs" dxfId="1073" priority="202" operator="equal">
      <formula>"Not Assessed"</formula>
    </cfRule>
    <cfRule type="expression" dxfId="1072" priority="203">
      <formula>AND($D127="Low",N127="Y")</formula>
    </cfRule>
    <cfRule type="expression" dxfId="1071" priority="204">
      <formula>AND($D127="Low",N127="")</formula>
    </cfRule>
    <cfRule type="expression" dxfId="1070" priority="205">
      <formula>AND($D127="Medium",N127="")</formula>
    </cfRule>
    <cfRule type="expression" dxfId="1069" priority="206">
      <formula>AND($D127="Low",N127="N")</formula>
    </cfRule>
    <cfRule type="expression" dxfId="1068" priority="207">
      <formula>AND($D127="Medium",N127="Y")</formula>
    </cfRule>
    <cfRule type="expression" dxfId="1067" priority="208">
      <formula>AND($D127="Medium",N127="N")</formula>
    </cfRule>
  </conditionalFormatting>
  <conditionalFormatting sqref="O142:O157">
    <cfRule type="cellIs" dxfId="1066" priority="193" operator="equal">
      <formula>"NA"</formula>
    </cfRule>
    <cfRule type="cellIs" dxfId="1065" priority="194" operator="equal">
      <formula>"Not Assessed"</formula>
    </cfRule>
    <cfRule type="expression" dxfId="1064" priority="195">
      <formula>AND($D142="Low",O142="Y")</formula>
    </cfRule>
    <cfRule type="expression" dxfId="1063" priority="196">
      <formula>AND($D142="Low",O142="")</formula>
    </cfRule>
    <cfRule type="expression" dxfId="1062" priority="197">
      <formula>AND($D142="Medium",O142="")</formula>
    </cfRule>
    <cfRule type="expression" dxfId="1061" priority="198">
      <formula>AND($D142="Low",O142="N")</formula>
    </cfRule>
    <cfRule type="expression" dxfId="1060" priority="199">
      <formula>AND($D142="Medium",O142="Y")</formula>
    </cfRule>
    <cfRule type="expression" dxfId="1059" priority="200">
      <formula>AND($D142="Medium",O142="N")</formula>
    </cfRule>
  </conditionalFormatting>
  <conditionalFormatting sqref="N142:N157">
    <cfRule type="cellIs" dxfId="1058" priority="185" operator="equal">
      <formula>"NA"</formula>
    </cfRule>
    <cfRule type="cellIs" dxfId="1057" priority="186" operator="equal">
      <formula>"Not Assessed"</formula>
    </cfRule>
    <cfRule type="expression" dxfId="1056" priority="187">
      <formula>AND($D142="Low",N142="Y")</formula>
    </cfRule>
    <cfRule type="expression" dxfId="1055" priority="188">
      <formula>AND($D142="Low",N142="")</formula>
    </cfRule>
    <cfRule type="expression" dxfId="1054" priority="189">
      <formula>AND($D142="Medium",N142="")</formula>
    </cfRule>
    <cfRule type="expression" dxfId="1053" priority="190">
      <formula>AND($D142="Low",N142="N")</formula>
    </cfRule>
    <cfRule type="expression" dxfId="1052" priority="191">
      <formula>AND($D142="Medium",N142="Y")</formula>
    </cfRule>
    <cfRule type="expression" dxfId="1051" priority="192">
      <formula>AND($D142="Medium",N142="N")</formula>
    </cfRule>
  </conditionalFormatting>
  <conditionalFormatting sqref="O160:O166">
    <cfRule type="cellIs" dxfId="1050" priority="177" operator="equal">
      <formula>"NA"</formula>
    </cfRule>
    <cfRule type="cellIs" dxfId="1049" priority="178" operator="equal">
      <formula>"Not Assessed"</formula>
    </cfRule>
    <cfRule type="expression" dxfId="1048" priority="179">
      <formula>AND($D160="Low",O160="Y")</formula>
    </cfRule>
    <cfRule type="expression" dxfId="1047" priority="180">
      <formula>AND($D160="Low",O160="")</formula>
    </cfRule>
    <cfRule type="expression" dxfId="1046" priority="181">
      <formula>AND($D160="Medium",O160="")</formula>
    </cfRule>
    <cfRule type="expression" dxfId="1045" priority="182">
      <formula>AND($D160="Low",O160="N")</formula>
    </cfRule>
    <cfRule type="expression" dxfId="1044" priority="183">
      <formula>AND($D160="Medium",O160="Y")</formula>
    </cfRule>
    <cfRule type="expression" dxfId="1043" priority="184">
      <formula>AND($D160="Medium",O160="N")</formula>
    </cfRule>
  </conditionalFormatting>
  <conditionalFormatting sqref="N160:N166">
    <cfRule type="cellIs" dxfId="1042" priority="169" operator="equal">
      <formula>"NA"</formula>
    </cfRule>
    <cfRule type="cellIs" dxfId="1041" priority="170" operator="equal">
      <formula>"Not Assessed"</formula>
    </cfRule>
    <cfRule type="expression" dxfId="1040" priority="171">
      <formula>AND($D160="Low",N160="Y")</formula>
    </cfRule>
    <cfRule type="expression" dxfId="1039" priority="172">
      <formula>AND($D160="Low",N160="")</formula>
    </cfRule>
    <cfRule type="expression" dxfId="1038" priority="173">
      <formula>AND($D160="Medium",N160="")</formula>
    </cfRule>
    <cfRule type="expression" dxfId="1037" priority="174">
      <formula>AND($D160="Low",N160="N")</formula>
    </cfRule>
    <cfRule type="expression" dxfId="1036" priority="175">
      <formula>AND($D160="Medium",N160="Y")</formula>
    </cfRule>
    <cfRule type="expression" dxfId="1035" priority="176">
      <formula>AND($D160="Medium",N160="N")</formula>
    </cfRule>
  </conditionalFormatting>
  <conditionalFormatting sqref="O169:O179">
    <cfRule type="cellIs" dxfId="1034" priority="161" operator="equal">
      <formula>"NA"</formula>
    </cfRule>
    <cfRule type="cellIs" dxfId="1033" priority="162" operator="equal">
      <formula>"Not Assessed"</formula>
    </cfRule>
    <cfRule type="expression" dxfId="1032" priority="163">
      <formula>AND($D169="Low",O169="Y")</formula>
    </cfRule>
    <cfRule type="expression" dxfId="1031" priority="164">
      <formula>AND($D169="Low",O169="")</formula>
    </cfRule>
    <cfRule type="expression" dxfId="1030" priority="165">
      <formula>AND($D169="Medium",O169="")</formula>
    </cfRule>
    <cfRule type="expression" dxfId="1029" priority="166">
      <formula>AND($D169="Low",O169="N")</formula>
    </cfRule>
    <cfRule type="expression" dxfId="1028" priority="167">
      <formula>AND($D169="Medium",O169="Y")</formula>
    </cfRule>
    <cfRule type="expression" dxfId="1027" priority="168">
      <formula>AND($D169="Medium",O169="N")</formula>
    </cfRule>
  </conditionalFormatting>
  <conditionalFormatting sqref="N169:N179">
    <cfRule type="cellIs" dxfId="1026" priority="153" operator="equal">
      <formula>"NA"</formula>
    </cfRule>
    <cfRule type="cellIs" dxfId="1025" priority="154" operator="equal">
      <formula>"Not Assessed"</formula>
    </cfRule>
    <cfRule type="expression" dxfId="1024" priority="155">
      <formula>AND($D169="Low",N169="Y")</formula>
    </cfRule>
    <cfRule type="expression" dxfId="1023" priority="156">
      <formula>AND($D169="Low",N169="")</formula>
    </cfRule>
    <cfRule type="expression" dxfId="1022" priority="157">
      <formula>AND($D169="Medium",N169="")</formula>
    </cfRule>
    <cfRule type="expression" dxfId="1021" priority="158">
      <formula>AND($D169="Low",N169="N")</formula>
    </cfRule>
    <cfRule type="expression" dxfId="1020" priority="159">
      <formula>AND($D169="Medium",N169="Y")</formula>
    </cfRule>
    <cfRule type="expression" dxfId="1019" priority="160">
      <formula>AND($D169="Medium",N169="N")</formula>
    </cfRule>
  </conditionalFormatting>
  <conditionalFormatting sqref="O183:O193">
    <cfRule type="cellIs" dxfId="1018" priority="145" operator="equal">
      <formula>"NA"</formula>
    </cfRule>
    <cfRule type="cellIs" dxfId="1017" priority="146" operator="equal">
      <formula>"Not Assessed"</formula>
    </cfRule>
    <cfRule type="expression" dxfId="1016" priority="147">
      <formula>AND($D183="Low",O183="Y")</formula>
    </cfRule>
    <cfRule type="expression" dxfId="1015" priority="148">
      <formula>AND($D183="Low",O183="")</formula>
    </cfRule>
    <cfRule type="expression" dxfId="1014" priority="149">
      <formula>AND($D183="Medium",O183="")</formula>
    </cfRule>
    <cfRule type="expression" dxfId="1013" priority="150">
      <formula>AND($D183="Low",O183="N")</formula>
    </cfRule>
    <cfRule type="expression" dxfId="1012" priority="151">
      <formula>AND($D183="Medium",O183="Y")</formula>
    </cfRule>
    <cfRule type="expression" dxfId="1011" priority="152">
      <formula>AND($D183="Medium",O183="N")</formula>
    </cfRule>
  </conditionalFormatting>
  <conditionalFormatting sqref="N183:N193">
    <cfRule type="cellIs" dxfId="1010" priority="137" operator="equal">
      <formula>"NA"</formula>
    </cfRule>
    <cfRule type="cellIs" dxfId="1009" priority="138" operator="equal">
      <formula>"Not Assessed"</formula>
    </cfRule>
    <cfRule type="expression" dxfId="1008" priority="139">
      <formula>AND($D183="Low",N183="Y")</formula>
    </cfRule>
    <cfRule type="expression" dxfId="1007" priority="140">
      <formula>AND($D183="Low",N183="")</formula>
    </cfRule>
    <cfRule type="expression" dxfId="1006" priority="141">
      <formula>AND($D183="Medium",N183="")</formula>
    </cfRule>
    <cfRule type="expression" dxfId="1005" priority="142">
      <formula>AND($D183="Low",N183="N")</formula>
    </cfRule>
    <cfRule type="expression" dxfId="1004" priority="143">
      <formula>AND($D183="Medium",N183="Y")</formula>
    </cfRule>
    <cfRule type="expression" dxfId="1003" priority="144">
      <formula>AND($D183="Medium",N183="N")</formula>
    </cfRule>
  </conditionalFormatting>
  <conditionalFormatting sqref="O196:O207">
    <cfRule type="cellIs" dxfId="1002" priority="129" operator="equal">
      <formula>"NA"</formula>
    </cfRule>
    <cfRule type="cellIs" dxfId="1001" priority="130" operator="equal">
      <formula>"Not Assessed"</formula>
    </cfRule>
    <cfRule type="expression" dxfId="1000" priority="131">
      <formula>AND($D196="Low",O196="Y")</formula>
    </cfRule>
    <cfRule type="expression" dxfId="999" priority="132">
      <formula>AND($D196="Low",O196="")</formula>
    </cfRule>
    <cfRule type="expression" dxfId="998" priority="133">
      <formula>AND($D196="Medium",O196="")</formula>
    </cfRule>
    <cfRule type="expression" dxfId="997" priority="134">
      <formula>AND($D196="Low",O196="N")</formula>
    </cfRule>
    <cfRule type="expression" dxfId="996" priority="135">
      <formula>AND($D196="Medium",O196="Y")</formula>
    </cfRule>
    <cfRule type="expression" dxfId="995" priority="136">
      <formula>AND($D196="Medium",O196="N")</formula>
    </cfRule>
  </conditionalFormatting>
  <conditionalFormatting sqref="N196:N207">
    <cfRule type="cellIs" dxfId="994" priority="121" operator="equal">
      <formula>"NA"</formula>
    </cfRule>
    <cfRule type="cellIs" dxfId="993" priority="122" operator="equal">
      <formula>"Not Assessed"</formula>
    </cfRule>
    <cfRule type="expression" dxfId="992" priority="123">
      <formula>AND($D196="Low",N196="Y")</formula>
    </cfRule>
    <cfRule type="expression" dxfId="991" priority="124">
      <formula>AND($D196="Low",N196="")</formula>
    </cfRule>
    <cfRule type="expression" dxfId="990" priority="125">
      <formula>AND($D196="Medium",N196="")</formula>
    </cfRule>
    <cfRule type="expression" dxfId="989" priority="126">
      <formula>AND($D196="Low",N196="N")</formula>
    </cfRule>
    <cfRule type="expression" dxfId="988" priority="127">
      <formula>AND($D196="Medium",N196="Y")</formula>
    </cfRule>
    <cfRule type="expression" dxfId="987" priority="128">
      <formula>AND($D196="Medium",N196="N")</formula>
    </cfRule>
  </conditionalFormatting>
  <conditionalFormatting sqref="M9:M15">
    <cfRule type="cellIs" dxfId="986" priority="113" operator="equal">
      <formula>"NA"</formula>
    </cfRule>
    <cfRule type="cellIs" dxfId="985" priority="114" operator="equal">
      <formula>"Not Assessed"</formula>
    </cfRule>
    <cfRule type="expression" dxfId="984" priority="115">
      <formula>AND($D9="Low",$M9="Y")</formula>
    </cfRule>
    <cfRule type="expression" dxfId="983" priority="116">
      <formula>AND($D9="Low",$M9="")</formula>
    </cfRule>
    <cfRule type="expression" dxfId="982" priority="117">
      <formula>AND($D9="Medium",$M9="")</formula>
    </cfRule>
    <cfRule type="expression" dxfId="981" priority="118">
      <formula>AND($D9="Low",$M9="N")</formula>
    </cfRule>
    <cfRule type="expression" dxfId="980" priority="119">
      <formula>AND($D9="Medium",$M9="Y")</formula>
    </cfRule>
    <cfRule type="expression" dxfId="979" priority="120">
      <formula>AND($D9="Medium",$M9="N")</formula>
    </cfRule>
  </conditionalFormatting>
  <conditionalFormatting sqref="M18:M36">
    <cfRule type="cellIs" dxfId="978" priority="105" operator="equal">
      <formula>"NA"</formula>
    </cfRule>
    <cfRule type="cellIs" dxfId="977" priority="106" operator="equal">
      <formula>"Not Assessed"</formula>
    </cfRule>
    <cfRule type="expression" dxfId="976" priority="107">
      <formula>AND($D18="Low",$M18="Y")</formula>
    </cfRule>
    <cfRule type="expression" dxfId="975" priority="108">
      <formula>AND($D18="Low",$M18="")</formula>
    </cfRule>
    <cfRule type="expression" dxfId="974" priority="109">
      <formula>AND($D18="Medium",$M18="")</formula>
    </cfRule>
    <cfRule type="expression" dxfId="973" priority="110">
      <formula>AND($D18="Low",$M18="N")</formula>
    </cfRule>
    <cfRule type="expression" dxfId="972" priority="111">
      <formula>AND($D18="Medium",$M18="Y")</formula>
    </cfRule>
    <cfRule type="expression" dxfId="971" priority="112">
      <formula>AND($D18="Medium",$M18="N")</formula>
    </cfRule>
  </conditionalFormatting>
  <conditionalFormatting sqref="M39:M57">
    <cfRule type="cellIs" dxfId="970" priority="97" operator="equal">
      <formula>"NA"</formula>
    </cfRule>
    <cfRule type="cellIs" dxfId="969" priority="98" operator="equal">
      <formula>"Not Assessed"</formula>
    </cfRule>
    <cfRule type="expression" dxfId="968" priority="99">
      <formula>AND($D39="Low",$M39="Y")</formula>
    </cfRule>
    <cfRule type="expression" dxfId="967" priority="100">
      <formula>AND($D39="Low",$M39="")</formula>
    </cfRule>
    <cfRule type="expression" dxfId="966" priority="101">
      <formula>AND($D39="Medium",$M39="")</formula>
    </cfRule>
    <cfRule type="expression" dxfId="965" priority="102">
      <formula>AND($D39="Low",$M39="N")</formula>
    </cfRule>
    <cfRule type="expression" dxfId="964" priority="103">
      <formula>AND($D39="Medium",$M39="Y")</formula>
    </cfRule>
    <cfRule type="expression" dxfId="963" priority="104">
      <formula>AND($D39="Medium",$M39="N")</formula>
    </cfRule>
  </conditionalFormatting>
  <conditionalFormatting sqref="M60:M66">
    <cfRule type="cellIs" dxfId="962" priority="89" operator="equal">
      <formula>"NA"</formula>
    </cfRule>
    <cfRule type="cellIs" dxfId="961" priority="90" operator="equal">
      <formula>"Not Assessed"</formula>
    </cfRule>
    <cfRule type="expression" dxfId="960" priority="91">
      <formula>AND($D60="Low",$M60="Y")</formula>
    </cfRule>
    <cfRule type="expression" dxfId="959" priority="92">
      <formula>AND($D60="Low",$M60="")</formula>
    </cfRule>
    <cfRule type="expression" dxfId="958" priority="93">
      <formula>AND($D60="Medium",$M60="")</formula>
    </cfRule>
    <cfRule type="expression" dxfId="957" priority="94">
      <formula>AND($D60="Low",$M60="N")</formula>
    </cfRule>
    <cfRule type="expression" dxfId="956" priority="95">
      <formula>AND($D60="Medium",$M60="Y")</formula>
    </cfRule>
    <cfRule type="expression" dxfId="955" priority="96">
      <formula>AND($D60="Medium",$M60="N")</formula>
    </cfRule>
  </conditionalFormatting>
  <conditionalFormatting sqref="M69:M76">
    <cfRule type="cellIs" dxfId="954" priority="81" operator="equal">
      <formula>"NA"</formula>
    </cfRule>
    <cfRule type="cellIs" dxfId="953" priority="82" operator="equal">
      <formula>"Not Assessed"</formula>
    </cfRule>
    <cfRule type="expression" dxfId="952" priority="83">
      <formula>AND($D69="Low",$M69="Y")</formula>
    </cfRule>
    <cfRule type="expression" dxfId="951" priority="84">
      <formula>AND($D69="Low",$M69="")</formula>
    </cfRule>
    <cfRule type="expression" dxfId="950" priority="85">
      <formula>AND($D69="Medium",$M69="")</formula>
    </cfRule>
    <cfRule type="expression" dxfId="949" priority="86">
      <formula>AND($D69="Low",$M69="N")</formula>
    </cfRule>
    <cfRule type="expression" dxfId="948" priority="87">
      <formula>AND($D69="Medium",$M69="Y")</formula>
    </cfRule>
    <cfRule type="expression" dxfId="947" priority="88">
      <formula>AND($D69="Medium",$M69="N")</formula>
    </cfRule>
  </conditionalFormatting>
  <conditionalFormatting sqref="M79:M90">
    <cfRule type="cellIs" dxfId="946" priority="73" operator="equal">
      <formula>"NA"</formula>
    </cfRule>
    <cfRule type="cellIs" dxfId="945" priority="74" operator="equal">
      <formula>"Not Assessed"</formula>
    </cfRule>
    <cfRule type="expression" dxfId="944" priority="75">
      <formula>AND($D79="Low",$M79="Y")</formula>
    </cfRule>
    <cfRule type="expression" dxfId="943" priority="76">
      <formula>AND($D79="Low",$M79="")</formula>
    </cfRule>
    <cfRule type="expression" dxfId="942" priority="77">
      <formula>AND($D79="Medium",$M79="")</formula>
    </cfRule>
    <cfRule type="expression" dxfId="941" priority="78">
      <formula>AND($D79="Low",$M79="N")</formula>
    </cfRule>
    <cfRule type="expression" dxfId="940" priority="79">
      <formula>AND($D79="Medium",$M79="Y")</formula>
    </cfRule>
    <cfRule type="expression" dxfId="939" priority="80">
      <formula>AND($D79="Medium",$M79="N")</formula>
    </cfRule>
  </conditionalFormatting>
  <conditionalFormatting sqref="M93:M112">
    <cfRule type="cellIs" dxfId="938" priority="65" operator="equal">
      <formula>"NA"</formula>
    </cfRule>
    <cfRule type="cellIs" dxfId="937" priority="66" operator="equal">
      <formula>"Not Assessed"</formula>
    </cfRule>
    <cfRule type="expression" dxfId="936" priority="67">
      <formula>AND($D93="Low",$M93="Y")</formula>
    </cfRule>
    <cfRule type="expression" dxfId="935" priority="68">
      <formula>AND($D93="Low",$M93="")</formula>
    </cfRule>
    <cfRule type="expression" dxfId="934" priority="69">
      <formula>AND($D93="Medium",$M93="")</formula>
    </cfRule>
    <cfRule type="expression" dxfId="933" priority="70">
      <formula>AND($D93="Low",$M93="N")</formula>
    </cfRule>
    <cfRule type="expression" dxfId="932" priority="71">
      <formula>AND($D93="Medium",$M93="Y")</formula>
    </cfRule>
    <cfRule type="expression" dxfId="931" priority="72">
      <formula>AND($D93="Medium",$M93="N")</formula>
    </cfRule>
  </conditionalFormatting>
  <conditionalFormatting sqref="M115:M124">
    <cfRule type="cellIs" dxfId="930" priority="57" operator="equal">
      <formula>"NA"</formula>
    </cfRule>
    <cfRule type="cellIs" dxfId="929" priority="58" operator="equal">
      <formula>"Not Assessed"</formula>
    </cfRule>
    <cfRule type="expression" dxfId="928" priority="59">
      <formula>AND($D115="Low",$M115="Y")</formula>
    </cfRule>
    <cfRule type="expression" dxfId="927" priority="60">
      <formula>AND($D115="Low",$M115="")</formula>
    </cfRule>
    <cfRule type="expression" dxfId="926" priority="61">
      <formula>AND($D115="Medium",$M115="")</formula>
    </cfRule>
    <cfRule type="expression" dxfId="925" priority="62">
      <formula>AND($D115="Low",$M115="N")</formula>
    </cfRule>
    <cfRule type="expression" dxfId="924" priority="63">
      <formula>AND($D115="Medium",$M115="Y")</formula>
    </cfRule>
    <cfRule type="expression" dxfId="923" priority="64">
      <formula>AND($D115="Medium",$M115="N")</formula>
    </cfRule>
  </conditionalFormatting>
  <conditionalFormatting sqref="M127:M139">
    <cfRule type="cellIs" dxfId="922" priority="49" operator="equal">
      <formula>"NA"</formula>
    </cfRule>
    <cfRule type="cellIs" dxfId="921" priority="50" operator="equal">
      <formula>"Not Assessed"</formula>
    </cfRule>
    <cfRule type="expression" dxfId="920" priority="51">
      <formula>AND($D127="Low",$M127="Y")</formula>
    </cfRule>
    <cfRule type="expression" dxfId="919" priority="52">
      <formula>AND($D127="Low",$M127="")</formula>
    </cfRule>
    <cfRule type="expression" dxfId="918" priority="53">
      <formula>AND($D127="Medium",$M127="")</formula>
    </cfRule>
    <cfRule type="expression" dxfId="917" priority="54">
      <formula>AND($D127="Low",$M127="N")</formula>
    </cfRule>
    <cfRule type="expression" dxfId="916" priority="55">
      <formula>AND($D127="Medium",$M127="Y")</formula>
    </cfRule>
    <cfRule type="expression" dxfId="915" priority="56">
      <formula>AND($D127="Medium",$M127="N")</formula>
    </cfRule>
  </conditionalFormatting>
  <conditionalFormatting sqref="M142:M157">
    <cfRule type="cellIs" dxfId="914" priority="41" operator="equal">
      <formula>"NA"</formula>
    </cfRule>
    <cfRule type="cellIs" dxfId="913" priority="42" operator="equal">
      <formula>"Not Assessed"</formula>
    </cfRule>
    <cfRule type="expression" dxfId="912" priority="43">
      <formula>AND($D142="Low",$M142="Y")</formula>
    </cfRule>
    <cfRule type="expression" dxfId="911" priority="44">
      <formula>AND($D142="Low",$M142="")</formula>
    </cfRule>
    <cfRule type="expression" dxfId="910" priority="45">
      <formula>AND($D142="Medium",$M142="")</formula>
    </cfRule>
    <cfRule type="expression" dxfId="909" priority="46">
      <formula>AND($D142="Low",$M142="N")</formula>
    </cfRule>
    <cfRule type="expression" dxfId="908" priority="47">
      <formula>AND($D142="Medium",$M142="Y")</formula>
    </cfRule>
    <cfRule type="expression" dxfId="907" priority="48">
      <formula>AND($D142="Medium",$M142="N")</formula>
    </cfRule>
  </conditionalFormatting>
  <conditionalFormatting sqref="M160:M166">
    <cfRule type="cellIs" dxfId="906" priority="33" operator="equal">
      <formula>"NA"</formula>
    </cfRule>
    <cfRule type="cellIs" dxfId="905" priority="34" operator="equal">
      <formula>"Not Assessed"</formula>
    </cfRule>
    <cfRule type="expression" dxfId="904" priority="35">
      <formula>AND($D160="Low",$M160="Y")</formula>
    </cfRule>
    <cfRule type="expression" dxfId="903" priority="36">
      <formula>AND($D160="Low",$M160="")</formula>
    </cfRule>
    <cfRule type="expression" dxfId="902" priority="37">
      <formula>AND($D160="Medium",$M160="")</formula>
    </cfRule>
    <cfRule type="expression" dxfId="901" priority="38">
      <formula>AND($D160="Low",$M160="N")</formula>
    </cfRule>
    <cfRule type="expression" dxfId="900" priority="39">
      <formula>AND($D160="Medium",$M160="Y")</formula>
    </cfRule>
    <cfRule type="expression" dxfId="899" priority="40">
      <formula>AND($D160="Medium",$M160="N")</formula>
    </cfRule>
  </conditionalFormatting>
  <conditionalFormatting sqref="M169:M179">
    <cfRule type="cellIs" dxfId="898" priority="25" operator="equal">
      <formula>"NA"</formula>
    </cfRule>
    <cfRule type="cellIs" dxfId="897" priority="26" operator="equal">
      <formula>"Not Assessed"</formula>
    </cfRule>
    <cfRule type="expression" dxfId="896" priority="27">
      <formula>AND($D169="Low",$M169="Y")</formula>
    </cfRule>
    <cfRule type="expression" dxfId="895" priority="28">
      <formula>AND($D169="Low",$M169="")</formula>
    </cfRule>
    <cfRule type="expression" dxfId="894" priority="29">
      <formula>AND($D169="Medium",$M169="")</formula>
    </cfRule>
    <cfRule type="expression" dxfId="893" priority="30">
      <formula>AND($D169="Low",$M169="N")</formula>
    </cfRule>
    <cfRule type="expression" dxfId="892" priority="31">
      <formula>AND($D169="Medium",$M169="Y")</formula>
    </cfRule>
    <cfRule type="expression" dxfId="891" priority="32">
      <formula>AND($D169="Medium",$M169="N")</formula>
    </cfRule>
  </conditionalFormatting>
  <conditionalFormatting sqref="M183:M193">
    <cfRule type="cellIs" dxfId="890" priority="17" operator="equal">
      <formula>"NA"</formula>
    </cfRule>
    <cfRule type="cellIs" dxfId="889" priority="18" operator="equal">
      <formula>"Not Assessed"</formula>
    </cfRule>
    <cfRule type="expression" dxfId="888" priority="19">
      <formula>AND($D183="Low",$M183="Y")</formula>
    </cfRule>
    <cfRule type="expression" dxfId="887" priority="20">
      <formula>AND($D183="Low",$M183="")</formula>
    </cfRule>
    <cfRule type="expression" dxfId="886" priority="21">
      <formula>AND($D183="Medium",$M183="")</formula>
    </cfRule>
    <cfRule type="expression" dxfId="885" priority="22">
      <formula>AND($D183="Low",$M183="N")</formula>
    </cfRule>
    <cfRule type="expression" dxfId="884" priority="23">
      <formula>AND($D183="Medium",$M183="Y")</formula>
    </cfRule>
    <cfRule type="expression" dxfId="883" priority="24">
      <formula>AND($D183="Medium",$M183="N")</formula>
    </cfRule>
  </conditionalFormatting>
  <conditionalFormatting sqref="M196:M207">
    <cfRule type="cellIs" dxfId="882" priority="9" operator="equal">
      <formula>"NA"</formula>
    </cfRule>
    <cfRule type="cellIs" dxfId="881" priority="10" operator="equal">
      <formula>"Not Assessed"</formula>
    </cfRule>
    <cfRule type="expression" dxfId="880" priority="11">
      <formula>AND($D196="Low",$M196="Y")</formula>
    </cfRule>
    <cfRule type="expression" dxfId="879" priority="12">
      <formula>AND($D196="Low",$M196="")</formula>
    </cfRule>
    <cfRule type="expression" dxfId="878" priority="13">
      <formula>AND($D196="Medium",$M196="")</formula>
    </cfRule>
    <cfRule type="expression" dxfId="877" priority="14">
      <formula>AND($D196="Low",$M196="N")</formula>
    </cfRule>
    <cfRule type="expression" dxfId="876" priority="15">
      <formula>AND($D196="Medium",$M196="Y")</formula>
    </cfRule>
    <cfRule type="expression" dxfId="875" priority="16">
      <formula>AND($D196="Medium",$M196="N")</formula>
    </cfRule>
  </conditionalFormatting>
  <conditionalFormatting sqref="M211:M221">
    <cfRule type="cellIs" dxfId="874" priority="1" operator="equal">
      <formula>"NA"</formula>
    </cfRule>
    <cfRule type="cellIs" dxfId="873" priority="2" operator="equal">
      <formula>"Not Assessed"</formula>
    </cfRule>
    <cfRule type="expression" dxfId="872" priority="3">
      <formula>AND($D211="Low",$M211="Y")</formula>
    </cfRule>
    <cfRule type="expression" dxfId="871" priority="4">
      <formula>AND($D211="Low",$M211="")</formula>
    </cfRule>
    <cfRule type="expression" dxfId="870" priority="5">
      <formula>AND($D211="Medium",$M211="")</formula>
    </cfRule>
    <cfRule type="expression" dxfId="869" priority="6">
      <formula>AND($D211="Low",$M211="N")</formula>
    </cfRule>
    <cfRule type="expression" dxfId="868" priority="7">
      <formula>AND($D211="Medium",$M211="Y")</formula>
    </cfRule>
    <cfRule type="expression" dxfId="867" priority="8">
      <formula>AND($D211="Medium",$M211="N")</formula>
    </cfRule>
  </conditionalFormatting>
  <dataValidations count="2">
    <dataValidation type="list" allowBlank="1" showInputMessage="1" showErrorMessage="1" sqref="Q9:Q15 Q18:Q36 Q39:Q57 Q60:Q66 Q69:Q76 Q79:Q90 Q93:Q112 Q115:Q124 Q127:Q139 Q142:Q157 Q160:Q166 Q169:Q179 Q183:Q193 Q196:Q207 Q263:Q271 Q275:Q277 Q326:Q338 Q296:Q301 Q304:Q312 Q288:Q293 Q280:Q285 Q257:Q260 Q237:Q244 Q247:Q253 Q224:Q234 Q211:Q221 Q316:Q323" xr:uid="{00000000-0002-0000-0400-000000000000}">
      <formula1>"Document Review,Interview,Observation,Desk Research,Audit Report / Pre-assessment,Combination,Other (Please specify)"</formula1>
    </dataValidation>
    <dataValidation type="list" allowBlank="1" showInputMessage="1" showErrorMessage="1" sqref="M93:P112 M183:P193 M79:P90 M9:P15 M18:P36 M60:P66 M39:P57 M69:P76 M316:P323 M115:P124 M127:P139 M142:P157 M160:P166 M169:P179 M263:P271 M275:P277 M326:P338 M296:P301 M304:P312 M288:P293 M280:P285 M257:P260 M237:P244 M247:P253 M224:P234 M196:P207 M211:P221" xr:uid="{00000000-0002-0000-0400-000001000000}">
      <formula1>"Y,N,NA,Not Assessed"</formula1>
    </dataValidation>
  </dataValidations>
  <hyperlinks>
    <hyperlink ref="K215" r:id="rId1" display="https://laborrights.org/sites/default/files/publications/WiFi_Guidelines_2025_02-compressed.pdf" xr:uid="{00000000-0004-0000-0400-000000000000}"/>
  </hyperlinks>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6">
    <tabColor rgb="FF1A5EAB"/>
  </sheetPr>
  <dimension ref="A1:R70"/>
  <sheetViews>
    <sheetView showGridLines="0" tabSelected="1" zoomScale="70" zoomScaleNormal="70" workbookViewId="0">
      <pane xSplit="10" ySplit="7" topLeftCell="N8" activePane="bottomRight" state="frozen"/>
      <selection activeCell="F1" sqref="F1"/>
      <selection pane="topRight" activeCell="K1" sqref="K1"/>
      <selection pane="bottomLeft" activeCell="F8" sqref="F8"/>
      <selection pane="bottomRight" activeCell="P69" sqref="P69"/>
    </sheetView>
  </sheetViews>
  <sheetFormatPr defaultRowHeight="13.2"/>
  <cols>
    <col min="1" max="1" width="13.88671875" hidden="1" customWidth="1"/>
    <col min="2" max="2" width="21.5546875" hidden="1" customWidth="1"/>
    <col min="3" max="3" width="24.5546875" hidden="1" customWidth="1"/>
    <col min="4" max="5" width="14.21875" hidden="1" customWidth="1"/>
    <col min="6" max="7" width="1.44140625" customWidth="1"/>
    <col min="8" max="8" width="14.88671875" customWidth="1"/>
    <col min="9" max="9" width="11.21875" customWidth="1"/>
    <col min="10" max="10" width="65.5546875" customWidth="1"/>
    <col min="11" max="11" width="116.77734375" style="34" customWidth="1"/>
    <col min="12" max="12" width="9.109375" hidden="1" customWidth="1"/>
    <col min="13" max="13" width="24" hidden="1" customWidth="1"/>
    <col min="14" max="16" width="17" customWidth="1"/>
    <col min="17" max="17" width="28.77734375" customWidth="1"/>
    <col min="18" max="18" width="75.109375" customWidth="1"/>
  </cols>
  <sheetData>
    <row r="1" spans="1:18" ht="24.6">
      <c r="A1" s="335"/>
      <c r="B1" s="335"/>
      <c r="C1" s="335"/>
      <c r="D1" s="335"/>
      <c r="E1" s="335"/>
      <c r="F1" s="337"/>
      <c r="H1" s="3" t="s">
        <v>768</v>
      </c>
    </row>
    <row r="2" spans="1:18" ht="24.6">
      <c r="A2" s="335"/>
      <c r="B2" s="335"/>
      <c r="C2" s="335"/>
      <c r="D2" s="335"/>
      <c r="E2" s="335"/>
      <c r="F2" s="337"/>
    </row>
    <row r="3" spans="1:18" ht="24.6">
      <c r="A3" s="335"/>
      <c r="B3" s="335"/>
      <c r="C3" s="335"/>
      <c r="D3" s="335"/>
      <c r="E3" s="335"/>
      <c r="F3" s="337"/>
    </row>
    <row r="4" spans="1:18" ht="24.6">
      <c r="A4" s="335"/>
      <c r="B4" s="335"/>
      <c r="C4" s="335"/>
      <c r="D4" s="335"/>
      <c r="E4" s="335"/>
      <c r="F4" s="337"/>
    </row>
    <row r="5" spans="1:18" ht="15.6" thickBot="1">
      <c r="A5" s="356"/>
      <c r="B5" s="356"/>
      <c r="C5" s="356"/>
      <c r="D5" s="356"/>
      <c r="E5" s="356"/>
      <c r="F5" s="357"/>
      <c r="G5" s="357"/>
      <c r="H5" s="358"/>
      <c r="I5" s="358"/>
      <c r="J5" s="358"/>
      <c r="K5" s="360"/>
      <c r="L5" s="359"/>
      <c r="M5" s="360"/>
      <c r="N5" s="480" t="s">
        <v>502</v>
      </c>
      <c r="O5" s="481"/>
      <c r="P5" s="481"/>
      <c r="Q5" s="360"/>
      <c r="R5" s="360"/>
    </row>
    <row r="6" spans="1:18" ht="30">
      <c r="A6" s="356" t="s">
        <v>498</v>
      </c>
      <c r="B6" s="356" t="s">
        <v>499</v>
      </c>
      <c r="C6" s="356" t="s">
        <v>206</v>
      </c>
      <c r="D6" s="356"/>
      <c r="E6" s="356"/>
      <c r="F6" s="357"/>
      <c r="G6" s="357"/>
      <c r="H6" s="358" t="s">
        <v>207</v>
      </c>
      <c r="I6" s="358" t="s">
        <v>208</v>
      </c>
      <c r="J6" s="358" t="s">
        <v>500</v>
      </c>
      <c r="K6" s="360" t="s">
        <v>501</v>
      </c>
      <c r="L6" s="359"/>
      <c r="M6" s="360" t="s">
        <v>502</v>
      </c>
      <c r="N6" s="386" t="s">
        <v>959</v>
      </c>
      <c r="O6" s="387" t="s">
        <v>131</v>
      </c>
      <c r="P6" s="387" t="s">
        <v>916</v>
      </c>
      <c r="Q6" s="360" t="s">
        <v>503</v>
      </c>
      <c r="R6" s="360" t="s">
        <v>504</v>
      </c>
    </row>
    <row r="7" spans="1:18" ht="30">
      <c r="A7" s="303"/>
      <c r="B7" s="303"/>
      <c r="C7" s="303"/>
      <c r="D7" s="303"/>
      <c r="E7" s="303"/>
      <c r="F7" s="471" t="str">
        <f>B9</f>
        <v>Component 2.1: Recognition, voice, and respectful engagement for all groups, including customary users, irrespective of gender, ethnicity, culture, political, or socioeconomic status.</v>
      </c>
      <c r="G7" s="471"/>
      <c r="H7" s="471"/>
      <c r="I7" s="471"/>
      <c r="J7" s="471"/>
      <c r="K7" s="479"/>
      <c r="L7" s="330" t="s">
        <v>505</v>
      </c>
      <c r="M7" s="361"/>
      <c r="N7" s="361"/>
      <c r="O7" s="361"/>
      <c r="P7" s="361"/>
      <c r="Q7" s="361"/>
      <c r="R7" s="361"/>
    </row>
    <row r="8" spans="1:18" ht="26.4">
      <c r="A8" s="304"/>
      <c r="B8" s="304"/>
      <c r="C8" s="304"/>
      <c r="D8" s="309"/>
      <c r="E8" s="304"/>
      <c r="F8" s="472"/>
      <c r="G8" s="363" t="str">
        <f>C9</f>
        <v>2.1.1: Grievance reporting and access to remedy</v>
      </c>
      <c r="H8" s="363"/>
      <c r="I8" s="363"/>
      <c r="J8" s="364"/>
      <c r="K8" s="307"/>
      <c r="L8" s="34" t="s">
        <v>505</v>
      </c>
      <c r="M8" s="466" t="s">
        <v>506</v>
      </c>
      <c r="N8" s="466"/>
      <c r="O8" s="466"/>
      <c r="P8" s="466"/>
      <c r="Q8" s="466"/>
      <c r="R8" s="365"/>
    </row>
    <row r="9" spans="1:18" ht="55.2">
      <c r="A9" s="305" t="s">
        <v>768</v>
      </c>
      <c r="B9" s="305" t="s">
        <v>769</v>
      </c>
      <c r="C9" s="322" t="s">
        <v>242</v>
      </c>
      <c r="D9" s="309" t="s">
        <v>214</v>
      </c>
      <c r="E9" s="309" t="s">
        <v>398</v>
      </c>
      <c r="F9" s="472"/>
      <c r="G9" s="329"/>
      <c r="H9" s="309" t="s">
        <v>398</v>
      </c>
      <c r="I9" s="310" t="s">
        <v>214</v>
      </c>
      <c r="J9" s="311" t="s">
        <v>521</v>
      </c>
      <c r="K9" s="374"/>
      <c r="L9" s="34" t="s">
        <v>505</v>
      </c>
      <c r="M9" s="366" t="str">
        <f t="shared" ref="M9:M19" si="0">IF(OR(N9="N",O9="N",P9="N"),"N",
IF(AND(N9="",O9="",P9=""),"",
IF(OR(
AND(N9="Not Assessed",O9&lt;&gt;"Y",P9&lt;&gt;"Y"),
AND(O9="Not Assessed",N9&lt;&gt;"Y",P9&lt;&gt;"Y"),
AND(P9="Not Assessed",O9&lt;&gt;"Y",N9&lt;&gt;"Y")),
"Not Assessed",
IF(OR(N9="Y",O9="Y",P9="Y"),"Y",
IF(OR(N9="NA",O9="NA",P9="NA"),"NA","Y")))))</f>
        <v/>
      </c>
      <c r="N9" s="332"/>
      <c r="O9" s="332"/>
      <c r="P9" s="332"/>
      <c r="Q9" s="334"/>
      <c r="R9" s="333"/>
    </row>
    <row r="10" spans="1:18" ht="220.8">
      <c r="A10" s="305" t="s">
        <v>768</v>
      </c>
      <c r="B10" s="305" t="s">
        <v>769</v>
      </c>
      <c r="C10" s="322" t="s">
        <v>242</v>
      </c>
      <c r="D10" s="309" t="s">
        <v>214</v>
      </c>
      <c r="E10" s="309" t="s">
        <v>399</v>
      </c>
      <c r="F10" s="472"/>
      <c r="G10" s="329"/>
      <c r="H10" s="309" t="s">
        <v>399</v>
      </c>
      <c r="I10" s="310" t="s">
        <v>214</v>
      </c>
      <c r="J10" s="311" t="s">
        <v>770</v>
      </c>
      <c r="K10" s="374" t="s">
        <v>771</v>
      </c>
      <c r="L10" s="34" t="s">
        <v>505</v>
      </c>
      <c r="M10" s="366" t="str">
        <f t="shared" si="0"/>
        <v/>
      </c>
      <c r="N10" s="332"/>
      <c r="O10" s="332"/>
      <c r="P10" s="332"/>
      <c r="Q10" s="334"/>
      <c r="R10" s="333"/>
    </row>
    <row r="11" spans="1:18" ht="26.4">
      <c r="A11" s="305" t="s">
        <v>768</v>
      </c>
      <c r="B11" s="305" t="s">
        <v>769</v>
      </c>
      <c r="C11" s="322" t="s">
        <v>242</v>
      </c>
      <c r="D11" s="309" t="s">
        <v>214</v>
      </c>
      <c r="E11" s="309" t="s">
        <v>400</v>
      </c>
      <c r="F11" s="472"/>
      <c r="G11" s="329"/>
      <c r="H11" s="309" t="s">
        <v>400</v>
      </c>
      <c r="I11" s="310" t="s">
        <v>214</v>
      </c>
      <c r="J11" s="311" t="s">
        <v>772</v>
      </c>
      <c r="K11" s="311" t="s">
        <v>773</v>
      </c>
      <c r="L11" s="34" t="s">
        <v>505</v>
      </c>
      <c r="M11" s="366" t="str">
        <f t="shared" si="0"/>
        <v/>
      </c>
      <c r="N11" s="332"/>
      <c r="O11" s="332"/>
      <c r="P11" s="332"/>
      <c r="Q11" s="334"/>
      <c r="R11" s="333"/>
    </row>
    <row r="12" spans="1:18" ht="27.6">
      <c r="A12" s="305" t="s">
        <v>768</v>
      </c>
      <c r="B12" s="305" t="s">
        <v>769</v>
      </c>
      <c r="C12" s="322" t="s">
        <v>242</v>
      </c>
      <c r="D12" s="309" t="s">
        <v>214</v>
      </c>
      <c r="E12" s="309" t="s">
        <v>401</v>
      </c>
      <c r="F12" s="472"/>
      <c r="G12" s="329"/>
      <c r="H12" s="309" t="s">
        <v>401</v>
      </c>
      <c r="I12" s="310" t="s">
        <v>214</v>
      </c>
      <c r="J12" s="311" t="s">
        <v>774</v>
      </c>
      <c r="K12" s="311"/>
      <c r="L12" s="34" t="s">
        <v>505</v>
      </c>
      <c r="M12" s="366" t="str">
        <f t="shared" si="0"/>
        <v/>
      </c>
      <c r="N12" s="332"/>
      <c r="O12" s="332"/>
      <c r="P12" s="332"/>
      <c r="Q12" s="334"/>
      <c r="R12" s="333"/>
    </row>
    <row r="13" spans="1:18" ht="41.4">
      <c r="A13" s="305" t="s">
        <v>768</v>
      </c>
      <c r="B13" s="305" t="s">
        <v>769</v>
      </c>
      <c r="C13" s="322" t="s">
        <v>242</v>
      </c>
      <c r="D13" s="309" t="s">
        <v>214</v>
      </c>
      <c r="E13" s="309" t="s">
        <v>402</v>
      </c>
      <c r="F13" s="472"/>
      <c r="G13" s="329"/>
      <c r="H13" s="309" t="s">
        <v>402</v>
      </c>
      <c r="I13" s="310" t="s">
        <v>214</v>
      </c>
      <c r="J13" s="311" t="s">
        <v>775</v>
      </c>
      <c r="K13" s="308" t="s">
        <v>776</v>
      </c>
      <c r="L13" s="34" t="s">
        <v>505</v>
      </c>
      <c r="M13" s="366" t="str">
        <f t="shared" si="0"/>
        <v/>
      </c>
      <c r="N13" s="332"/>
      <c r="O13" s="332"/>
      <c r="P13" s="332"/>
      <c r="Q13" s="334"/>
      <c r="R13" s="333"/>
    </row>
    <row r="14" spans="1:18" ht="41.4">
      <c r="A14" s="305" t="s">
        <v>768</v>
      </c>
      <c r="B14" s="305" t="s">
        <v>769</v>
      </c>
      <c r="C14" s="322" t="s">
        <v>242</v>
      </c>
      <c r="D14" s="309" t="s">
        <v>225</v>
      </c>
      <c r="E14" s="309" t="s">
        <v>403</v>
      </c>
      <c r="F14" s="472"/>
      <c r="G14" s="329"/>
      <c r="H14" s="309" t="s">
        <v>403</v>
      </c>
      <c r="I14" s="312" t="s">
        <v>225</v>
      </c>
      <c r="J14" s="308" t="s">
        <v>777</v>
      </c>
      <c r="K14" s="308" t="s">
        <v>778</v>
      </c>
      <c r="L14" s="34" t="s">
        <v>505</v>
      </c>
      <c r="M14" s="366" t="str">
        <f t="shared" si="0"/>
        <v/>
      </c>
      <c r="N14" s="332"/>
      <c r="O14" s="332"/>
      <c r="P14" s="332"/>
      <c r="Q14" s="334"/>
      <c r="R14" s="333"/>
    </row>
    <row r="15" spans="1:18" ht="41.4">
      <c r="A15" s="305" t="s">
        <v>768</v>
      </c>
      <c r="B15" s="305" t="s">
        <v>769</v>
      </c>
      <c r="C15" s="322" t="s">
        <v>242</v>
      </c>
      <c r="D15" s="309" t="s">
        <v>225</v>
      </c>
      <c r="E15" s="309" t="s">
        <v>404</v>
      </c>
      <c r="F15" s="472"/>
      <c r="G15" s="329"/>
      <c r="H15" s="309" t="s">
        <v>404</v>
      </c>
      <c r="I15" s="312" t="s">
        <v>225</v>
      </c>
      <c r="J15" s="308" t="s">
        <v>779</v>
      </c>
      <c r="K15" s="308" t="s">
        <v>780</v>
      </c>
      <c r="L15" s="34" t="s">
        <v>505</v>
      </c>
      <c r="M15" s="366" t="str">
        <f t="shared" si="0"/>
        <v/>
      </c>
      <c r="N15" s="332"/>
      <c r="O15" s="332"/>
      <c r="P15" s="332"/>
      <c r="Q15" s="334"/>
      <c r="R15" s="333"/>
    </row>
    <row r="16" spans="1:18" ht="55.2">
      <c r="A16" s="305" t="s">
        <v>768</v>
      </c>
      <c r="B16" s="305" t="s">
        <v>769</v>
      </c>
      <c r="C16" s="322" t="s">
        <v>242</v>
      </c>
      <c r="D16" s="309" t="s">
        <v>225</v>
      </c>
      <c r="E16" s="309" t="s">
        <v>405</v>
      </c>
      <c r="F16" s="472"/>
      <c r="G16" s="329"/>
      <c r="H16" s="309" t="s">
        <v>405</v>
      </c>
      <c r="I16" s="312" t="s">
        <v>225</v>
      </c>
      <c r="J16" s="308" t="s">
        <v>781</v>
      </c>
      <c r="K16" s="308" t="s">
        <v>782</v>
      </c>
      <c r="L16" s="34" t="s">
        <v>505</v>
      </c>
      <c r="M16" s="366" t="str">
        <f t="shared" si="0"/>
        <v/>
      </c>
      <c r="N16" s="332"/>
      <c r="O16" s="332"/>
      <c r="P16" s="332"/>
      <c r="Q16" s="334"/>
      <c r="R16" s="333"/>
    </row>
    <row r="17" spans="1:18" ht="27.6">
      <c r="A17" s="305" t="s">
        <v>768</v>
      </c>
      <c r="B17" s="305" t="s">
        <v>769</v>
      </c>
      <c r="C17" s="322" t="s">
        <v>242</v>
      </c>
      <c r="D17" s="309" t="s">
        <v>225</v>
      </c>
      <c r="E17" s="309" t="s">
        <v>406</v>
      </c>
      <c r="F17" s="472"/>
      <c r="G17" s="329"/>
      <c r="H17" s="309" t="s">
        <v>406</v>
      </c>
      <c r="I17" s="312" t="s">
        <v>225</v>
      </c>
      <c r="J17" s="311" t="s">
        <v>783</v>
      </c>
      <c r="K17" s="308" t="s">
        <v>784</v>
      </c>
      <c r="L17" s="34" t="s">
        <v>505</v>
      </c>
      <c r="M17" s="366" t="str">
        <f t="shared" si="0"/>
        <v/>
      </c>
      <c r="N17" s="332"/>
      <c r="O17" s="332"/>
      <c r="P17" s="332"/>
      <c r="Q17" s="334"/>
      <c r="R17" s="333"/>
    </row>
    <row r="18" spans="1:18" ht="41.4">
      <c r="A18" s="305" t="s">
        <v>768</v>
      </c>
      <c r="B18" s="305" t="s">
        <v>769</v>
      </c>
      <c r="C18" s="322" t="s">
        <v>242</v>
      </c>
      <c r="D18" s="309" t="s">
        <v>225</v>
      </c>
      <c r="E18" s="309" t="s">
        <v>407</v>
      </c>
      <c r="F18" s="472"/>
      <c r="G18" s="329"/>
      <c r="H18" s="309" t="s">
        <v>407</v>
      </c>
      <c r="I18" s="312" t="s">
        <v>225</v>
      </c>
      <c r="J18" s="311" t="s">
        <v>785</v>
      </c>
      <c r="K18" s="311" t="s">
        <v>786</v>
      </c>
      <c r="L18" s="34" t="s">
        <v>505</v>
      </c>
      <c r="M18" s="366" t="str">
        <f t="shared" si="0"/>
        <v/>
      </c>
      <c r="N18" s="332"/>
      <c r="O18" s="332"/>
      <c r="P18" s="332"/>
      <c r="Q18" s="334"/>
      <c r="R18" s="333"/>
    </row>
    <row r="19" spans="1:18" ht="41.4">
      <c r="A19" s="305" t="s">
        <v>768</v>
      </c>
      <c r="B19" s="305" t="s">
        <v>769</v>
      </c>
      <c r="C19" s="322" t="s">
        <v>242</v>
      </c>
      <c r="D19" s="309" t="s">
        <v>225</v>
      </c>
      <c r="E19" s="309" t="s">
        <v>1070</v>
      </c>
      <c r="F19" s="472"/>
      <c r="G19" s="329"/>
      <c r="H19" s="309" t="s">
        <v>1070</v>
      </c>
      <c r="I19" s="312" t="s">
        <v>225</v>
      </c>
      <c r="J19" s="311" t="s">
        <v>787</v>
      </c>
      <c r="K19" s="311"/>
      <c r="L19" s="34" t="s">
        <v>505</v>
      </c>
      <c r="M19" s="366" t="str">
        <f t="shared" si="0"/>
        <v/>
      </c>
      <c r="N19" s="332"/>
      <c r="O19" s="332"/>
      <c r="P19" s="332"/>
      <c r="Q19" s="334"/>
      <c r="R19" s="333"/>
    </row>
    <row r="20" spans="1:18" ht="13.8">
      <c r="A20" s="323"/>
      <c r="B20" s="324"/>
      <c r="C20" s="324"/>
      <c r="D20" s="309"/>
      <c r="E20" s="325"/>
      <c r="F20" s="472"/>
      <c r="G20" s="314"/>
      <c r="H20" s="325"/>
      <c r="I20" s="324"/>
      <c r="J20" s="326"/>
      <c r="K20" s="374"/>
      <c r="L20" s="34"/>
    </row>
    <row r="21" spans="1:18" ht="26.4">
      <c r="A21" s="304"/>
      <c r="B21" s="304"/>
      <c r="C21" s="304"/>
      <c r="D21" s="309"/>
      <c r="E21" s="304"/>
      <c r="F21" s="472"/>
      <c r="G21" s="363" t="str">
        <f>C22</f>
        <v>2.1.2: Customary rights</v>
      </c>
      <c r="H21" s="363"/>
      <c r="I21" s="363"/>
      <c r="J21" s="364"/>
      <c r="K21" s="307"/>
      <c r="L21" s="34" t="s">
        <v>505</v>
      </c>
      <c r="M21" s="466" t="s">
        <v>506</v>
      </c>
      <c r="N21" s="466"/>
      <c r="O21" s="466"/>
      <c r="P21" s="466"/>
      <c r="Q21" s="466"/>
      <c r="R21" s="365"/>
    </row>
    <row r="22" spans="1:18" ht="55.2">
      <c r="A22" s="305" t="s">
        <v>768</v>
      </c>
      <c r="B22" s="305" t="s">
        <v>769</v>
      </c>
      <c r="C22" s="322" t="s">
        <v>244</v>
      </c>
      <c r="D22" s="309" t="s">
        <v>214</v>
      </c>
      <c r="E22" s="309" t="s">
        <v>408</v>
      </c>
      <c r="F22" s="472"/>
      <c r="G22" s="329"/>
      <c r="H22" s="309" t="s">
        <v>408</v>
      </c>
      <c r="I22" s="310" t="s">
        <v>214</v>
      </c>
      <c r="J22" s="311" t="s">
        <v>521</v>
      </c>
      <c r="K22" s="311"/>
      <c r="L22" s="34" t="s">
        <v>505</v>
      </c>
      <c r="M22" s="366" t="str">
        <f t="shared" ref="M22:M32" si="1">IF(OR(N22="N",O22="N",P22="N"),"N",
IF(AND(N22="",O22="",P22=""),"",
IF(OR(
AND(N22="Not Assessed",O22&lt;&gt;"Y",P22&lt;&gt;"Y"),
AND(O22="Not Assessed",N22&lt;&gt;"Y",P22&lt;&gt;"Y"),
AND(P22="Not Assessed",O22&lt;&gt;"Y",N22&lt;&gt;"Y")),
"Not Assessed",
IF(OR(N22="Y",O22="Y",P22="Y"),"Y",
IF(OR(N22="NA",O22="NA",P22="NA"),"NA","Y")))))</f>
        <v/>
      </c>
      <c r="N22" s="332"/>
      <c r="O22" s="332"/>
      <c r="P22" s="332"/>
      <c r="Q22" s="334"/>
      <c r="R22" s="333"/>
    </row>
    <row r="23" spans="1:18" ht="41.4">
      <c r="A23" s="305" t="s">
        <v>768</v>
      </c>
      <c r="B23" s="305" t="s">
        <v>769</v>
      </c>
      <c r="C23" s="322" t="s">
        <v>244</v>
      </c>
      <c r="D23" s="309" t="s">
        <v>214</v>
      </c>
      <c r="E23" s="309" t="s">
        <v>409</v>
      </c>
      <c r="F23" s="472"/>
      <c r="G23" s="329"/>
      <c r="H23" s="309" t="s">
        <v>409</v>
      </c>
      <c r="I23" s="310" t="s">
        <v>214</v>
      </c>
      <c r="J23" s="311" t="s">
        <v>788</v>
      </c>
      <c r="K23" s="311" t="s">
        <v>789</v>
      </c>
      <c r="L23" s="34" t="s">
        <v>505</v>
      </c>
      <c r="M23" s="366" t="str">
        <f t="shared" si="1"/>
        <v/>
      </c>
      <c r="N23" s="332"/>
      <c r="O23" s="332"/>
      <c r="P23" s="332"/>
      <c r="Q23" s="334"/>
      <c r="R23" s="333"/>
    </row>
    <row r="24" spans="1:18" ht="26.4">
      <c r="A24" s="305" t="s">
        <v>768</v>
      </c>
      <c r="B24" s="305" t="s">
        <v>769</v>
      </c>
      <c r="C24" s="322" t="s">
        <v>244</v>
      </c>
      <c r="D24" s="309" t="s">
        <v>214</v>
      </c>
      <c r="E24" s="309" t="s">
        <v>410</v>
      </c>
      <c r="F24" s="472"/>
      <c r="G24" s="329"/>
      <c r="H24" s="309" t="s">
        <v>410</v>
      </c>
      <c r="I24" s="310" t="s">
        <v>214</v>
      </c>
      <c r="J24" s="311" t="s">
        <v>790</v>
      </c>
      <c r="K24" s="311"/>
      <c r="L24" s="34" t="s">
        <v>505</v>
      </c>
      <c r="M24" s="366" t="str">
        <f t="shared" si="1"/>
        <v/>
      </c>
      <c r="N24" s="332"/>
      <c r="O24" s="332"/>
      <c r="P24" s="332"/>
      <c r="Q24" s="334"/>
      <c r="R24" s="333"/>
    </row>
    <row r="25" spans="1:18" ht="41.4">
      <c r="A25" s="305" t="s">
        <v>768</v>
      </c>
      <c r="B25" s="305" t="s">
        <v>769</v>
      </c>
      <c r="C25" s="322" t="s">
        <v>244</v>
      </c>
      <c r="D25" s="309" t="s">
        <v>214</v>
      </c>
      <c r="E25" s="309" t="s">
        <v>411</v>
      </c>
      <c r="F25" s="472"/>
      <c r="G25" s="329"/>
      <c r="H25" s="309" t="s">
        <v>411</v>
      </c>
      <c r="I25" s="310" t="s">
        <v>214</v>
      </c>
      <c r="J25" s="311" t="s">
        <v>791</v>
      </c>
      <c r="K25" s="311"/>
      <c r="L25" s="34" t="s">
        <v>505</v>
      </c>
      <c r="M25" s="366" t="str">
        <f t="shared" si="1"/>
        <v/>
      </c>
      <c r="N25" s="332"/>
      <c r="O25" s="332"/>
      <c r="P25" s="332"/>
      <c r="Q25" s="334"/>
      <c r="R25" s="333"/>
    </row>
    <row r="26" spans="1:18" ht="27.6">
      <c r="A26" s="305" t="s">
        <v>768</v>
      </c>
      <c r="B26" s="305" t="s">
        <v>769</v>
      </c>
      <c r="C26" s="322" t="s">
        <v>244</v>
      </c>
      <c r="D26" s="309" t="s">
        <v>214</v>
      </c>
      <c r="E26" s="309" t="s">
        <v>412</v>
      </c>
      <c r="F26" s="472"/>
      <c r="G26" s="329"/>
      <c r="H26" s="309" t="s">
        <v>412</v>
      </c>
      <c r="I26" s="310" t="s">
        <v>214</v>
      </c>
      <c r="J26" s="311" t="s">
        <v>792</v>
      </c>
      <c r="K26" s="311"/>
      <c r="L26" s="34" t="s">
        <v>505</v>
      </c>
      <c r="M26" s="366" t="str">
        <f t="shared" si="1"/>
        <v/>
      </c>
      <c r="N26" s="332"/>
      <c r="O26" s="332"/>
      <c r="P26" s="332"/>
      <c r="Q26" s="334"/>
      <c r="R26" s="333"/>
    </row>
    <row r="27" spans="1:18" ht="55.2">
      <c r="A27" s="305" t="s">
        <v>768</v>
      </c>
      <c r="B27" s="305" t="s">
        <v>769</v>
      </c>
      <c r="C27" s="322" t="s">
        <v>244</v>
      </c>
      <c r="D27" s="309" t="s">
        <v>214</v>
      </c>
      <c r="E27" s="309" t="s">
        <v>413</v>
      </c>
      <c r="F27" s="472"/>
      <c r="G27" s="329"/>
      <c r="H27" s="309" t="s">
        <v>413</v>
      </c>
      <c r="I27" s="310" t="s">
        <v>214</v>
      </c>
      <c r="J27" s="311" t="s">
        <v>793</v>
      </c>
      <c r="K27" s="311"/>
      <c r="L27" s="34" t="s">
        <v>505</v>
      </c>
      <c r="M27" s="366" t="str">
        <f t="shared" si="1"/>
        <v/>
      </c>
      <c r="N27" s="332"/>
      <c r="O27" s="332"/>
      <c r="P27" s="332"/>
      <c r="Q27" s="334"/>
      <c r="R27" s="333"/>
    </row>
    <row r="28" spans="1:18" ht="165.6">
      <c r="A28" s="305" t="s">
        <v>768</v>
      </c>
      <c r="B28" s="305" t="s">
        <v>769</v>
      </c>
      <c r="C28" s="322" t="s">
        <v>244</v>
      </c>
      <c r="D28" s="309" t="s">
        <v>225</v>
      </c>
      <c r="E28" s="309" t="s">
        <v>414</v>
      </c>
      <c r="F28" s="472"/>
      <c r="G28" s="329"/>
      <c r="H28" s="309" t="s">
        <v>414</v>
      </c>
      <c r="I28" s="312" t="s">
        <v>225</v>
      </c>
      <c r="J28" s="311" t="s">
        <v>794</v>
      </c>
      <c r="K28" s="374" t="s">
        <v>795</v>
      </c>
      <c r="L28" s="34" t="s">
        <v>505</v>
      </c>
      <c r="M28" s="366" t="str">
        <f t="shared" si="1"/>
        <v/>
      </c>
      <c r="N28" s="332"/>
      <c r="O28" s="332"/>
      <c r="P28" s="332"/>
      <c r="Q28" s="334"/>
      <c r="R28" s="333"/>
    </row>
    <row r="29" spans="1:18" ht="27.6">
      <c r="A29" s="305" t="s">
        <v>768</v>
      </c>
      <c r="B29" s="305" t="s">
        <v>769</v>
      </c>
      <c r="C29" s="322" t="s">
        <v>244</v>
      </c>
      <c r="D29" s="309" t="s">
        <v>225</v>
      </c>
      <c r="E29" s="309" t="s">
        <v>415</v>
      </c>
      <c r="F29" s="472"/>
      <c r="G29" s="329"/>
      <c r="H29" s="309" t="s">
        <v>415</v>
      </c>
      <c r="I29" s="312" t="s">
        <v>225</v>
      </c>
      <c r="J29" s="311" t="s">
        <v>796</v>
      </c>
      <c r="K29" s="311"/>
      <c r="L29" s="34" t="s">
        <v>505</v>
      </c>
      <c r="M29" s="366" t="str">
        <f t="shared" si="1"/>
        <v/>
      </c>
      <c r="N29" s="332"/>
      <c r="O29" s="332"/>
      <c r="P29" s="332"/>
      <c r="Q29" s="334"/>
      <c r="R29" s="333"/>
    </row>
    <row r="30" spans="1:18" ht="27.6">
      <c r="A30" s="305" t="s">
        <v>768</v>
      </c>
      <c r="B30" s="305" t="s">
        <v>769</v>
      </c>
      <c r="C30" s="322" t="s">
        <v>244</v>
      </c>
      <c r="D30" s="309" t="s">
        <v>225</v>
      </c>
      <c r="E30" s="309" t="s">
        <v>416</v>
      </c>
      <c r="F30" s="472"/>
      <c r="G30" s="329"/>
      <c r="H30" s="309" t="s">
        <v>416</v>
      </c>
      <c r="I30" s="312" t="s">
        <v>225</v>
      </c>
      <c r="J30" s="311" t="s">
        <v>797</v>
      </c>
      <c r="K30" s="311"/>
      <c r="L30" s="34" t="s">
        <v>505</v>
      </c>
      <c r="M30" s="366" t="str">
        <f t="shared" si="1"/>
        <v/>
      </c>
      <c r="N30" s="332"/>
      <c r="O30" s="332"/>
      <c r="P30" s="332"/>
      <c r="Q30" s="334"/>
      <c r="R30" s="333"/>
    </row>
    <row r="31" spans="1:18" ht="41.4">
      <c r="A31" s="305" t="s">
        <v>768</v>
      </c>
      <c r="B31" s="305" t="s">
        <v>769</v>
      </c>
      <c r="C31" s="322" t="s">
        <v>244</v>
      </c>
      <c r="D31" s="309" t="s">
        <v>225</v>
      </c>
      <c r="E31" s="309" t="s">
        <v>417</v>
      </c>
      <c r="F31" s="472"/>
      <c r="G31" s="329"/>
      <c r="H31" s="309" t="s">
        <v>417</v>
      </c>
      <c r="I31" s="312" t="s">
        <v>225</v>
      </c>
      <c r="J31" s="311" t="s">
        <v>798</v>
      </c>
      <c r="K31" s="311" t="s">
        <v>799</v>
      </c>
      <c r="L31" s="34" t="s">
        <v>505</v>
      </c>
      <c r="M31" s="366" t="str">
        <f t="shared" si="1"/>
        <v/>
      </c>
      <c r="N31" s="332"/>
      <c r="O31" s="332"/>
      <c r="P31" s="332"/>
      <c r="Q31" s="334"/>
      <c r="R31" s="333"/>
    </row>
    <row r="32" spans="1:18" ht="27.6">
      <c r="A32" s="305" t="s">
        <v>768</v>
      </c>
      <c r="B32" s="305" t="s">
        <v>769</v>
      </c>
      <c r="C32" s="322" t="s">
        <v>244</v>
      </c>
      <c r="D32" s="309" t="s">
        <v>225</v>
      </c>
      <c r="E32" s="309" t="s">
        <v>418</v>
      </c>
      <c r="F32" s="472"/>
      <c r="G32" s="329"/>
      <c r="H32" s="309" t="s">
        <v>418</v>
      </c>
      <c r="I32" s="312" t="s">
        <v>225</v>
      </c>
      <c r="J32" s="311" t="s">
        <v>800</v>
      </c>
      <c r="K32" s="311"/>
      <c r="L32" s="34" t="s">
        <v>505</v>
      </c>
      <c r="M32" s="366" t="str">
        <f t="shared" si="1"/>
        <v/>
      </c>
      <c r="N32" s="332"/>
      <c r="O32" s="332"/>
      <c r="P32" s="332"/>
      <c r="Q32" s="334"/>
      <c r="R32" s="333"/>
    </row>
    <row r="33" spans="1:18" ht="13.8">
      <c r="A33" s="323"/>
      <c r="B33" s="324"/>
      <c r="C33" s="324"/>
      <c r="D33" s="309"/>
      <c r="E33" s="325"/>
      <c r="F33" s="472"/>
      <c r="G33" s="314"/>
      <c r="H33" s="325"/>
      <c r="I33" s="324"/>
      <c r="J33" s="326"/>
      <c r="K33" s="374"/>
      <c r="L33" s="34"/>
    </row>
    <row r="34" spans="1:18" ht="26.4">
      <c r="A34" s="304"/>
      <c r="B34" s="304"/>
      <c r="C34" s="304"/>
      <c r="D34" s="309"/>
      <c r="E34" s="304"/>
      <c r="F34" s="472"/>
      <c r="G34" s="363" t="str">
        <f>C35</f>
        <v>2.1.3a: Participatory governance of fisheries and aquaculture resources</v>
      </c>
      <c r="H34" s="363"/>
      <c r="I34" s="363"/>
      <c r="J34" s="364"/>
      <c r="K34" s="307"/>
      <c r="L34" s="34" t="s">
        <v>505</v>
      </c>
      <c r="M34" s="466" t="s">
        <v>506</v>
      </c>
      <c r="N34" s="466"/>
      <c r="O34" s="466"/>
      <c r="P34" s="466"/>
      <c r="Q34" s="466"/>
      <c r="R34" s="383"/>
    </row>
    <row r="35" spans="1:18" ht="55.2">
      <c r="A35" s="305" t="s">
        <v>768</v>
      </c>
      <c r="B35" s="305" t="s">
        <v>769</v>
      </c>
      <c r="C35" s="322" t="s">
        <v>246</v>
      </c>
      <c r="D35" s="309" t="s">
        <v>214</v>
      </c>
      <c r="E35" s="309" t="s">
        <v>419</v>
      </c>
      <c r="F35" s="472"/>
      <c r="G35" s="329"/>
      <c r="H35" s="309" t="s">
        <v>419</v>
      </c>
      <c r="I35" s="310" t="s">
        <v>214</v>
      </c>
      <c r="J35" s="311" t="s">
        <v>521</v>
      </c>
      <c r="K35" s="374"/>
      <c r="L35" s="34" t="s">
        <v>505</v>
      </c>
      <c r="M35" s="366" t="str">
        <f t="shared" ref="M35:M42" si="2">IF(OR(N35="N",O35="N",P35="N"),"N",
IF(AND(N35="",O35="",P35=""),"",
IF(OR(
AND(N35="Not Assessed",O35&lt;&gt;"Y",P35&lt;&gt;"Y"),
AND(O35="Not Assessed",N35&lt;&gt;"Y",P35&lt;&gt;"Y"),
AND(P35="Not Assessed",O35&lt;&gt;"Y",N35&lt;&gt;"Y")),
"Not Assessed",
IF(OR(N35="Y",O35="Y",P35="Y"),"Y",
IF(OR(N35="NA",O35="NA",P35="NA"),"NA","Y")))))</f>
        <v/>
      </c>
      <c r="N35" s="332"/>
      <c r="O35" s="332"/>
      <c r="P35" s="332"/>
      <c r="Q35" s="334"/>
      <c r="R35" s="333"/>
    </row>
    <row r="36" spans="1:18" ht="124.2">
      <c r="A36" s="305" t="s">
        <v>768</v>
      </c>
      <c r="B36" s="305" t="s">
        <v>769</v>
      </c>
      <c r="C36" s="322" t="s">
        <v>246</v>
      </c>
      <c r="D36" s="309" t="s">
        <v>214</v>
      </c>
      <c r="E36" s="309" t="s">
        <v>420</v>
      </c>
      <c r="F36" s="472"/>
      <c r="G36" s="329"/>
      <c r="H36" s="309" t="s">
        <v>420</v>
      </c>
      <c r="I36" s="310" t="s">
        <v>214</v>
      </c>
      <c r="J36" s="311" t="s">
        <v>801</v>
      </c>
      <c r="K36" s="374" t="s">
        <v>802</v>
      </c>
      <c r="L36" s="34" t="s">
        <v>505</v>
      </c>
      <c r="M36" s="366" t="str">
        <f t="shared" si="2"/>
        <v/>
      </c>
      <c r="N36" s="332"/>
      <c r="O36" s="332"/>
      <c r="P36" s="332"/>
      <c r="Q36" s="334"/>
      <c r="R36" s="333"/>
    </row>
    <row r="37" spans="1:18" ht="41.4">
      <c r="A37" s="305" t="s">
        <v>768</v>
      </c>
      <c r="B37" s="305" t="s">
        <v>769</v>
      </c>
      <c r="C37" s="322" t="s">
        <v>246</v>
      </c>
      <c r="D37" s="309" t="s">
        <v>214</v>
      </c>
      <c r="E37" s="309" t="s">
        <v>421</v>
      </c>
      <c r="F37" s="472"/>
      <c r="G37" s="329"/>
      <c r="H37" s="309" t="s">
        <v>421</v>
      </c>
      <c r="I37" s="310" t="s">
        <v>214</v>
      </c>
      <c r="J37" s="311" t="s">
        <v>803</v>
      </c>
      <c r="K37" s="375" t="s">
        <v>804</v>
      </c>
      <c r="L37" s="34" t="s">
        <v>505</v>
      </c>
      <c r="M37" s="366" t="str">
        <f t="shared" si="2"/>
        <v/>
      </c>
      <c r="N37" s="332"/>
      <c r="O37" s="332"/>
      <c r="P37" s="332"/>
      <c r="Q37" s="334"/>
      <c r="R37" s="333"/>
    </row>
    <row r="38" spans="1:18" ht="69">
      <c r="A38" s="305" t="s">
        <v>768</v>
      </c>
      <c r="B38" s="305" t="s">
        <v>769</v>
      </c>
      <c r="C38" s="322" t="s">
        <v>246</v>
      </c>
      <c r="D38" s="309" t="s">
        <v>214</v>
      </c>
      <c r="E38" s="309" t="s">
        <v>422</v>
      </c>
      <c r="F38" s="472"/>
      <c r="G38" s="329"/>
      <c r="H38" s="309" t="s">
        <v>422</v>
      </c>
      <c r="I38" s="310" t="s">
        <v>214</v>
      </c>
      <c r="J38" s="311" t="s">
        <v>805</v>
      </c>
      <c r="K38" s="311" t="s">
        <v>806</v>
      </c>
      <c r="L38" s="34" t="s">
        <v>505</v>
      </c>
      <c r="M38" s="366" t="str">
        <f t="shared" si="2"/>
        <v/>
      </c>
      <c r="N38" s="332"/>
      <c r="O38" s="332"/>
      <c r="P38" s="332"/>
      <c r="Q38" s="334"/>
      <c r="R38" s="333"/>
    </row>
    <row r="39" spans="1:18" ht="26.4">
      <c r="A39" s="305" t="s">
        <v>768</v>
      </c>
      <c r="B39" s="305" t="s">
        <v>769</v>
      </c>
      <c r="C39" s="322" t="s">
        <v>246</v>
      </c>
      <c r="D39" s="309" t="s">
        <v>225</v>
      </c>
      <c r="E39" s="309" t="s">
        <v>423</v>
      </c>
      <c r="F39" s="472"/>
      <c r="G39" s="329"/>
      <c r="H39" s="309" t="s">
        <v>423</v>
      </c>
      <c r="I39" s="312" t="s">
        <v>225</v>
      </c>
      <c r="J39" s="311" t="s">
        <v>807</v>
      </c>
      <c r="K39" s="311" t="s">
        <v>808</v>
      </c>
      <c r="L39" s="34" t="s">
        <v>505</v>
      </c>
      <c r="M39" s="366" t="str">
        <f t="shared" si="2"/>
        <v/>
      </c>
      <c r="N39" s="332"/>
      <c r="O39" s="332"/>
      <c r="P39" s="332"/>
      <c r="Q39" s="334"/>
      <c r="R39" s="333"/>
    </row>
    <row r="40" spans="1:18" ht="41.4">
      <c r="A40" s="305" t="s">
        <v>768</v>
      </c>
      <c r="B40" s="305" t="s">
        <v>769</v>
      </c>
      <c r="C40" s="322" t="s">
        <v>246</v>
      </c>
      <c r="D40" s="309" t="s">
        <v>225</v>
      </c>
      <c r="E40" s="309" t="s">
        <v>424</v>
      </c>
      <c r="F40" s="472"/>
      <c r="G40" s="329"/>
      <c r="H40" s="309" t="s">
        <v>424</v>
      </c>
      <c r="I40" s="312" t="s">
        <v>225</v>
      </c>
      <c r="J40" s="311" t="s">
        <v>809</v>
      </c>
      <c r="K40" s="311"/>
      <c r="L40" s="34" t="s">
        <v>505</v>
      </c>
      <c r="M40" s="366" t="str">
        <f t="shared" si="2"/>
        <v/>
      </c>
      <c r="N40" s="332"/>
      <c r="O40" s="332"/>
      <c r="P40" s="332"/>
      <c r="Q40" s="334"/>
      <c r="R40" s="333"/>
    </row>
    <row r="41" spans="1:18" ht="41.4">
      <c r="A41" s="305" t="s">
        <v>768</v>
      </c>
      <c r="B41" s="305" t="s">
        <v>769</v>
      </c>
      <c r="C41" s="322" t="s">
        <v>246</v>
      </c>
      <c r="D41" s="309" t="s">
        <v>225</v>
      </c>
      <c r="E41" s="309" t="s">
        <v>425</v>
      </c>
      <c r="F41" s="472"/>
      <c r="G41" s="329"/>
      <c r="H41" s="309" t="s">
        <v>425</v>
      </c>
      <c r="I41" s="312" t="s">
        <v>225</v>
      </c>
      <c r="J41" s="311" t="s">
        <v>810</v>
      </c>
      <c r="K41" s="311"/>
      <c r="L41" s="34" t="s">
        <v>505</v>
      </c>
      <c r="M41" s="366" t="str">
        <f t="shared" si="2"/>
        <v/>
      </c>
      <c r="N41" s="332"/>
      <c r="O41" s="332"/>
      <c r="P41" s="332"/>
      <c r="Q41" s="334"/>
      <c r="R41" s="333"/>
    </row>
    <row r="42" spans="1:18" ht="41.4">
      <c r="A42" s="305" t="s">
        <v>768</v>
      </c>
      <c r="B42" s="305" t="s">
        <v>769</v>
      </c>
      <c r="C42" s="322" t="s">
        <v>246</v>
      </c>
      <c r="D42" s="309" t="s">
        <v>225</v>
      </c>
      <c r="E42" s="309" t="s">
        <v>426</v>
      </c>
      <c r="F42" s="472"/>
      <c r="G42" s="329"/>
      <c r="H42" s="309" t="s">
        <v>426</v>
      </c>
      <c r="I42" s="312" t="s">
        <v>225</v>
      </c>
      <c r="J42" s="311" t="s">
        <v>811</v>
      </c>
      <c r="K42" s="311"/>
      <c r="L42" s="34" t="s">
        <v>505</v>
      </c>
      <c r="M42" s="366" t="str">
        <f t="shared" si="2"/>
        <v/>
      </c>
      <c r="N42" s="332"/>
      <c r="O42" s="332"/>
      <c r="P42" s="332"/>
      <c r="Q42" s="334"/>
      <c r="R42" s="333"/>
    </row>
    <row r="43" spans="1:18" ht="13.8">
      <c r="A43" s="323"/>
      <c r="B43" s="324"/>
      <c r="C43" s="324"/>
      <c r="D43" s="309"/>
      <c r="E43" s="325"/>
      <c r="F43" s="472"/>
      <c r="G43" s="314"/>
      <c r="H43" s="325"/>
      <c r="I43" s="324"/>
      <c r="J43" s="326"/>
      <c r="K43" s="374"/>
      <c r="L43" s="34"/>
    </row>
    <row r="44" spans="1:18" ht="26.4">
      <c r="A44" s="304"/>
      <c r="B44" s="304"/>
      <c r="C44" s="304"/>
      <c r="D44" s="309"/>
      <c r="E44" s="304"/>
      <c r="F44" s="472"/>
      <c r="G44" s="363" t="str">
        <f>C45</f>
        <v>2.1.3b: Participatory governance within the workforce</v>
      </c>
      <c r="H44" s="363"/>
      <c r="I44" s="363"/>
      <c r="J44" s="364"/>
      <c r="K44" s="307"/>
      <c r="L44" s="34" t="s">
        <v>505</v>
      </c>
      <c r="M44" s="466" t="s">
        <v>506</v>
      </c>
      <c r="N44" s="466"/>
      <c r="O44" s="466"/>
      <c r="P44" s="466"/>
      <c r="Q44" s="466"/>
      <c r="R44" s="365"/>
    </row>
    <row r="45" spans="1:18" ht="55.2">
      <c r="A45" s="305" t="s">
        <v>768</v>
      </c>
      <c r="B45" s="305" t="s">
        <v>769</v>
      </c>
      <c r="C45" s="322" t="s">
        <v>248</v>
      </c>
      <c r="D45" s="309" t="s">
        <v>214</v>
      </c>
      <c r="E45" s="309" t="s">
        <v>427</v>
      </c>
      <c r="F45" s="472"/>
      <c r="G45" s="329"/>
      <c r="H45" s="309" t="s">
        <v>427</v>
      </c>
      <c r="I45" s="310" t="s">
        <v>214</v>
      </c>
      <c r="J45" s="311" t="s">
        <v>521</v>
      </c>
      <c r="K45" s="311"/>
      <c r="L45" s="34" t="s">
        <v>505</v>
      </c>
      <c r="M45" s="366" t="str">
        <f t="shared" ref="M45:M51" si="3">IF(OR(N45="N",O45="N",P45="N"),"N",
IF(AND(N45="",O45="",P45=""),"",
IF(OR(
AND(N45="Not Assessed",O45&lt;&gt;"Y",P45&lt;&gt;"Y"),
AND(O45="Not Assessed",N45&lt;&gt;"Y",P45&lt;&gt;"Y"),
AND(P45="Not Assessed",O45&lt;&gt;"Y",N45&lt;&gt;"Y")),
"Not Assessed",
IF(OR(N45="Y",O45="Y",P45="Y"),"Y",
IF(OR(N45="NA",O45="NA",P45="NA"),"NA","Y")))))</f>
        <v/>
      </c>
      <c r="N45" s="332"/>
      <c r="O45" s="332"/>
      <c r="P45" s="332"/>
      <c r="Q45" s="334"/>
      <c r="R45" s="333"/>
    </row>
    <row r="46" spans="1:18" ht="27.6">
      <c r="A46" s="305" t="s">
        <v>768</v>
      </c>
      <c r="B46" s="305" t="s">
        <v>769</v>
      </c>
      <c r="C46" s="322" t="s">
        <v>248</v>
      </c>
      <c r="D46" s="309" t="s">
        <v>214</v>
      </c>
      <c r="E46" s="309" t="s">
        <v>428</v>
      </c>
      <c r="F46" s="472"/>
      <c r="G46" s="329"/>
      <c r="H46" s="309" t="s">
        <v>428</v>
      </c>
      <c r="I46" s="310" t="s">
        <v>214</v>
      </c>
      <c r="J46" s="311" t="s">
        <v>812</v>
      </c>
      <c r="K46" s="311" t="s">
        <v>813</v>
      </c>
      <c r="L46" s="34" t="s">
        <v>505</v>
      </c>
      <c r="M46" s="366" t="str">
        <f t="shared" si="3"/>
        <v/>
      </c>
      <c r="N46" s="332"/>
      <c r="O46" s="332"/>
      <c r="P46" s="332"/>
      <c r="Q46" s="334"/>
      <c r="R46" s="333"/>
    </row>
    <row r="47" spans="1:18" ht="27.6">
      <c r="A47" s="305" t="s">
        <v>768</v>
      </c>
      <c r="B47" s="305" t="s">
        <v>769</v>
      </c>
      <c r="C47" s="322" t="s">
        <v>248</v>
      </c>
      <c r="D47" s="309" t="s">
        <v>214</v>
      </c>
      <c r="E47" s="309" t="s">
        <v>429</v>
      </c>
      <c r="F47" s="472"/>
      <c r="G47" s="329"/>
      <c r="H47" s="309" t="s">
        <v>429</v>
      </c>
      <c r="I47" s="310" t="s">
        <v>214</v>
      </c>
      <c r="J47" s="311" t="s">
        <v>814</v>
      </c>
      <c r="K47" s="311" t="s">
        <v>815</v>
      </c>
      <c r="L47" s="34" t="s">
        <v>505</v>
      </c>
      <c r="M47" s="366" t="str">
        <f t="shared" si="3"/>
        <v/>
      </c>
      <c r="N47" s="332"/>
      <c r="O47" s="332"/>
      <c r="P47" s="332"/>
      <c r="Q47" s="334"/>
      <c r="R47" s="333"/>
    </row>
    <row r="48" spans="1:18" ht="27.6">
      <c r="A48" s="305" t="s">
        <v>768</v>
      </c>
      <c r="B48" s="305" t="s">
        <v>769</v>
      </c>
      <c r="C48" s="322" t="s">
        <v>248</v>
      </c>
      <c r="D48" s="309" t="s">
        <v>214</v>
      </c>
      <c r="E48" s="309" t="s">
        <v>430</v>
      </c>
      <c r="F48" s="472"/>
      <c r="G48" s="329"/>
      <c r="H48" s="309" t="s">
        <v>430</v>
      </c>
      <c r="I48" s="310" t="s">
        <v>214</v>
      </c>
      <c r="J48" s="311" t="s">
        <v>816</v>
      </c>
      <c r="K48" s="311"/>
      <c r="L48" s="34" t="s">
        <v>505</v>
      </c>
      <c r="M48" s="366" t="str">
        <f t="shared" si="3"/>
        <v/>
      </c>
      <c r="N48" s="332"/>
      <c r="O48" s="332"/>
      <c r="P48" s="332"/>
      <c r="Q48" s="334"/>
      <c r="R48" s="333"/>
    </row>
    <row r="49" spans="1:18" ht="41.4">
      <c r="A49" s="305" t="s">
        <v>768</v>
      </c>
      <c r="B49" s="305" t="s">
        <v>769</v>
      </c>
      <c r="C49" s="322" t="s">
        <v>248</v>
      </c>
      <c r="D49" s="309" t="s">
        <v>225</v>
      </c>
      <c r="E49" s="309" t="s">
        <v>431</v>
      </c>
      <c r="F49" s="472"/>
      <c r="G49" s="329"/>
      <c r="H49" s="309" t="s">
        <v>431</v>
      </c>
      <c r="I49" s="312" t="s">
        <v>225</v>
      </c>
      <c r="J49" s="311" t="s">
        <v>807</v>
      </c>
      <c r="K49" s="311" t="s">
        <v>817</v>
      </c>
      <c r="L49" s="34" t="s">
        <v>505</v>
      </c>
      <c r="M49" s="366" t="str">
        <f t="shared" si="3"/>
        <v/>
      </c>
      <c r="N49" s="332"/>
      <c r="O49" s="332"/>
      <c r="P49" s="332"/>
      <c r="Q49" s="334"/>
      <c r="R49" s="333"/>
    </row>
    <row r="50" spans="1:18" ht="41.4">
      <c r="A50" s="305" t="s">
        <v>768</v>
      </c>
      <c r="B50" s="305" t="s">
        <v>769</v>
      </c>
      <c r="C50" s="322" t="s">
        <v>248</v>
      </c>
      <c r="D50" s="309" t="s">
        <v>225</v>
      </c>
      <c r="E50" s="309" t="s">
        <v>432</v>
      </c>
      <c r="F50" s="472"/>
      <c r="G50" s="329"/>
      <c r="H50" s="309" t="s">
        <v>432</v>
      </c>
      <c r="I50" s="312" t="s">
        <v>225</v>
      </c>
      <c r="J50" s="311" t="s">
        <v>818</v>
      </c>
      <c r="K50" s="311"/>
      <c r="L50" s="34" t="s">
        <v>505</v>
      </c>
      <c r="M50" s="366" t="str">
        <f t="shared" si="3"/>
        <v/>
      </c>
      <c r="N50" s="332"/>
      <c r="O50" s="332"/>
      <c r="P50" s="332"/>
      <c r="Q50" s="334"/>
      <c r="R50" s="333"/>
    </row>
    <row r="51" spans="1:18" ht="55.2">
      <c r="A51" s="305" t="s">
        <v>768</v>
      </c>
      <c r="B51" s="305" t="s">
        <v>769</v>
      </c>
      <c r="C51" s="322" t="s">
        <v>248</v>
      </c>
      <c r="D51" s="309" t="s">
        <v>225</v>
      </c>
      <c r="E51" s="309" t="s">
        <v>433</v>
      </c>
      <c r="F51" s="472"/>
      <c r="G51" s="329"/>
      <c r="H51" s="309" t="s">
        <v>433</v>
      </c>
      <c r="I51" s="312" t="s">
        <v>225</v>
      </c>
      <c r="J51" s="311" t="s">
        <v>819</v>
      </c>
      <c r="K51" s="311" t="s">
        <v>820</v>
      </c>
      <c r="L51" s="34" t="s">
        <v>505</v>
      </c>
      <c r="M51" s="366" t="str">
        <f t="shared" si="3"/>
        <v/>
      </c>
      <c r="N51" s="332"/>
      <c r="O51" s="332"/>
      <c r="P51" s="332"/>
      <c r="Q51" s="334"/>
      <c r="R51" s="333"/>
    </row>
    <row r="52" spans="1:18" ht="13.8">
      <c r="A52" s="323"/>
      <c r="B52" s="324"/>
      <c r="C52" s="324"/>
      <c r="D52" s="309"/>
      <c r="E52" s="325"/>
      <c r="F52" s="472"/>
      <c r="G52" s="314"/>
      <c r="H52" s="325"/>
      <c r="I52" s="324"/>
      <c r="J52" s="326"/>
      <c r="K52" s="374"/>
      <c r="L52" s="34"/>
    </row>
    <row r="53" spans="1:18" ht="30">
      <c r="A53" s="303"/>
      <c r="B53" s="303"/>
      <c r="C53" s="303"/>
      <c r="D53" s="303"/>
      <c r="E53" s="303"/>
      <c r="F53" s="471" t="str">
        <f>B55</f>
        <v>Component 2.2: Equitable opportunities to benefit are ensured to all, throughout the supply chain.</v>
      </c>
      <c r="G53" s="471"/>
      <c r="H53" s="471"/>
      <c r="I53" s="471"/>
      <c r="J53" s="471"/>
      <c r="K53" s="479"/>
      <c r="L53" s="330" t="s">
        <v>505</v>
      </c>
      <c r="M53" s="361"/>
      <c r="N53" s="361"/>
      <c r="O53" s="361"/>
      <c r="P53" s="361"/>
      <c r="Q53" s="361"/>
      <c r="R53" s="361"/>
    </row>
    <row r="54" spans="1:18" ht="26.4">
      <c r="A54" s="304"/>
      <c r="B54" s="304"/>
      <c r="C54" s="304"/>
      <c r="D54" s="309"/>
      <c r="E54" s="304"/>
      <c r="F54" s="472"/>
      <c r="G54" s="363" t="str">
        <f>C55</f>
        <v>2.2.1: Equitable opportunity to benefit from the fishing or aquaculture sector</v>
      </c>
      <c r="H54" s="363"/>
      <c r="I54" s="363"/>
      <c r="J54" s="364"/>
      <c r="K54" s="307"/>
      <c r="L54" s="34" t="s">
        <v>505</v>
      </c>
      <c r="M54" s="466" t="s">
        <v>506</v>
      </c>
      <c r="N54" s="466"/>
      <c r="O54" s="466"/>
      <c r="P54" s="466"/>
      <c r="Q54" s="466"/>
      <c r="R54" s="365"/>
    </row>
    <row r="55" spans="1:18" ht="55.2">
      <c r="A55" s="305" t="s">
        <v>768</v>
      </c>
      <c r="B55" s="305" t="s">
        <v>821</v>
      </c>
      <c r="C55" s="322" t="s">
        <v>250</v>
      </c>
      <c r="D55" s="309" t="s">
        <v>214</v>
      </c>
      <c r="E55" s="309" t="s">
        <v>434</v>
      </c>
      <c r="F55" s="472"/>
      <c r="G55" s="329"/>
      <c r="H55" s="309" t="s">
        <v>434</v>
      </c>
      <c r="I55" s="310" t="s">
        <v>214</v>
      </c>
      <c r="J55" s="311" t="s">
        <v>521</v>
      </c>
      <c r="K55" s="377"/>
      <c r="L55" s="34" t="s">
        <v>505</v>
      </c>
      <c r="M55" s="366" t="str">
        <f>IF(OR(N55="N",O55="N",P55="N"),"N",
IF(AND(N55="",O55="",P55=""),"",
IF(OR(
AND(N55="Not Assessed",O55&lt;&gt;"Y",P55&lt;&gt;"Y"),
AND(O55="Not Assessed",N55&lt;&gt;"Y",P55&lt;&gt;"Y"),
AND(P55="Not Assessed",O55&lt;&gt;"Y",N55&lt;&gt;"Y")),
"Not Assessed",
IF(OR(N55="Y",O55="Y",P55="Y"),"Y",
IF(OR(N55="NA",O55="NA",P55="NA"),"NA","Y")))))</f>
        <v/>
      </c>
      <c r="N55" s="332"/>
      <c r="O55" s="332"/>
      <c r="P55" s="332"/>
      <c r="Q55" s="334"/>
      <c r="R55" s="333"/>
    </row>
    <row r="56" spans="1:18" ht="69">
      <c r="A56" s="305" t="s">
        <v>768</v>
      </c>
      <c r="B56" s="305" t="s">
        <v>821</v>
      </c>
      <c r="C56" s="322" t="s">
        <v>250</v>
      </c>
      <c r="D56" s="309" t="s">
        <v>214</v>
      </c>
      <c r="E56" s="309" t="s">
        <v>435</v>
      </c>
      <c r="F56" s="472"/>
      <c r="G56" s="329"/>
      <c r="H56" s="309" t="s">
        <v>435</v>
      </c>
      <c r="I56" s="310" t="s">
        <v>214</v>
      </c>
      <c r="J56" s="311" t="s">
        <v>822</v>
      </c>
      <c r="K56" s="377" t="s">
        <v>823</v>
      </c>
      <c r="L56" s="34" t="s">
        <v>505</v>
      </c>
      <c r="M56" s="366" t="str">
        <f>IF(OR(N56="N",O56="N",P56="N"),"N",
IF(AND(N56="",O56="",P56=""),"",
IF(OR(
AND(N56="Not Assessed",O56&lt;&gt;"Y",P56&lt;&gt;"Y"),
AND(O56="Not Assessed",N56&lt;&gt;"Y",P56&lt;&gt;"Y"),
AND(P56="Not Assessed",O56&lt;&gt;"Y",N56&lt;&gt;"Y")),
"Not Assessed",
IF(OR(N56="Y",O56="Y",P56="Y"),"Y",
IF(OR(N56="NA",O56="NA",P56="NA"),"NA","Y")))))</f>
        <v/>
      </c>
      <c r="N56" s="332"/>
      <c r="O56" s="332"/>
      <c r="P56" s="332"/>
      <c r="Q56" s="334"/>
      <c r="R56" s="333"/>
    </row>
    <row r="57" spans="1:18" ht="82.8">
      <c r="A57" s="305" t="s">
        <v>768</v>
      </c>
      <c r="B57" s="305" t="s">
        <v>821</v>
      </c>
      <c r="C57" s="322" t="s">
        <v>250</v>
      </c>
      <c r="D57" s="309" t="s">
        <v>214</v>
      </c>
      <c r="E57" s="309" t="s">
        <v>436</v>
      </c>
      <c r="F57" s="472"/>
      <c r="G57" s="329"/>
      <c r="H57" s="309" t="s">
        <v>436</v>
      </c>
      <c r="I57" s="310" t="s">
        <v>214</v>
      </c>
      <c r="J57" s="308" t="s">
        <v>824</v>
      </c>
      <c r="K57" s="308" t="s">
        <v>825</v>
      </c>
      <c r="L57" s="34" t="s">
        <v>505</v>
      </c>
      <c r="M57" s="366" t="str">
        <f>IF(OR(N57="N",O57="N",P57="N"),"N",
IF(AND(N57="",O57="",P57=""),"",
IF(OR(
AND(N57="Not Assessed",O57&lt;&gt;"Y",P57&lt;&gt;"Y"),
AND(O57="Not Assessed",N57&lt;&gt;"Y",P57&lt;&gt;"Y"),
AND(P57="Not Assessed",O57&lt;&gt;"Y",N57&lt;&gt;"Y")),
"Not Assessed",
IF(OR(N57="Y",O57="Y",P57="Y"),"Y",
IF(OR(N57="NA",O57="NA",P57="NA"),"NA","Y")))))</f>
        <v/>
      </c>
      <c r="N57" s="332"/>
      <c r="O57" s="332"/>
      <c r="P57" s="332"/>
      <c r="Q57" s="334"/>
      <c r="R57" s="333"/>
    </row>
    <row r="58" spans="1:18" ht="41.4">
      <c r="A58" s="305" t="s">
        <v>768</v>
      </c>
      <c r="B58" s="305" t="s">
        <v>821</v>
      </c>
      <c r="C58" s="322" t="s">
        <v>250</v>
      </c>
      <c r="D58" s="309" t="s">
        <v>225</v>
      </c>
      <c r="E58" s="309" t="s">
        <v>437</v>
      </c>
      <c r="F58" s="472"/>
      <c r="G58" s="329"/>
      <c r="H58" s="309" t="s">
        <v>437</v>
      </c>
      <c r="I58" s="312" t="s">
        <v>225</v>
      </c>
      <c r="J58" s="311" t="s">
        <v>826</v>
      </c>
      <c r="K58" s="308" t="s">
        <v>827</v>
      </c>
      <c r="L58" s="34" t="s">
        <v>505</v>
      </c>
      <c r="M58" s="366" t="str">
        <f>IF(OR(N58="N",O58="N",P58="N"),"N",
IF(AND(N58="",O58="",P58=""),"",
IF(OR(
AND(N58="Not Assessed",O58&lt;&gt;"Y",P58&lt;&gt;"Y"),
AND(O58="Not Assessed",N58&lt;&gt;"Y",P58&lt;&gt;"Y"),
AND(P58="Not Assessed",O58&lt;&gt;"Y",N58&lt;&gt;"Y")),
"Not Assessed",
IF(OR(N58="Y",O58="Y",P58="Y"),"Y",
IF(OR(N58="NA",O58="NA",P58="NA"),"NA","Y")))))</f>
        <v/>
      </c>
      <c r="N58" s="332"/>
      <c r="O58" s="332"/>
      <c r="P58" s="332"/>
      <c r="Q58" s="334"/>
      <c r="R58" s="333"/>
    </row>
    <row r="59" spans="1:18" ht="13.8">
      <c r="A59" s="323"/>
      <c r="B59" s="324"/>
      <c r="C59" s="324"/>
      <c r="D59" s="309"/>
      <c r="E59" s="325"/>
      <c r="F59" s="472"/>
      <c r="G59" s="314"/>
      <c r="H59" s="325"/>
      <c r="I59" s="324"/>
      <c r="J59" s="326"/>
      <c r="K59" s="374"/>
      <c r="L59" s="34"/>
    </row>
    <row r="60" spans="1:18" ht="26.4">
      <c r="A60" s="304"/>
      <c r="B60" s="304"/>
      <c r="C60" s="304"/>
      <c r="D60" s="309"/>
      <c r="E60" s="304"/>
      <c r="F60" s="472"/>
      <c r="G60" s="363" t="str">
        <f>C61</f>
        <v>2.2.2: Discrimination</v>
      </c>
      <c r="H60" s="363"/>
      <c r="I60" s="363"/>
      <c r="J60" s="364"/>
      <c r="K60" s="307"/>
      <c r="L60" s="34" t="s">
        <v>505</v>
      </c>
      <c r="M60" s="466" t="s">
        <v>506</v>
      </c>
      <c r="N60" s="466"/>
      <c r="O60" s="466"/>
      <c r="P60" s="466"/>
      <c r="Q60" s="466"/>
      <c r="R60" s="365"/>
    </row>
    <row r="61" spans="1:18" ht="55.2">
      <c r="A61" s="305" t="s">
        <v>768</v>
      </c>
      <c r="B61" s="305" t="s">
        <v>821</v>
      </c>
      <c r="C61" s="322" t="s">
        <v>252</v>
      </c>
      <c r="D61" s="309" t="s">
        <v>214</v>
      </c>
      <c r="E61" s="309" t="s">
        <v>438</v>
      </c>
      <c r="F61" s="472"/>
      <c r="G61" s="329"/>
      <c r="H61" s="309" t="s">
        <v>438</v>
      </c>
      <c r="I61" s="310" t="s">
        <v>214</v>
      </c>
      <c r="J61" s="311" t="s">
        <v>521</v>
      </c>
      <c r="K61" s="311"/>
      <c r="L61" s="34" t="s">
        <v>505</v>
      </c>
      <c r="M61" s="366" t="str">
        <f t="shared" ref="M61:M69" si="4">IF(OR(N61="N",O61="N",P61="N"),"N",
IF(AND(N61="",O61="",P61=""),"",
IF(OR(
AND(N61="Not Assessed",O61&lt;&gt;"Y",P61&lt;&gt;"Y"),
AND(O61="Not Assessed",N61&lt;&gt;"Y",P61&lt;&gt;"Y"),
AND(P61="Not Assessed",O61&lt;&gt;"Y",N61&lt;&gt;"Y")),
"Not Assessed",
IF(OR(N61="Y",O61="Y",P61="Y"),"Y",
IF(OR(N61="NA",O61="NA",P61="NA"),"NA","Y")))))</f>
        <v/>
      </c>
      <c r="N61" s="332"/>
      <c r="O61" s="332"/>
      <c r="P61" s="332"/>
      <c r="Q61" s="334"/>
      <c r="R61" s="333"/>
    </row>
    <row r="62" spans="1:18" ht="28.8">
      <c r="A62" s="305" t="s">
        <v>768</v>
      </c>
      <c r="B62" s="305" t="s">
        <v>821</v>
      </c>
      <c r="C62" s="322" t="s">
        <v>252</v>
      </c>
      <c r="D62" s="309" t="s">
        <v>214</v>
      </c>
      <c r="E62" s="309" t="s">
        <v>439</v>
      </c>
      <c r="F62" s="472"/>
      <c r="G62" s="329"/>
      <c r="H62" s="309" t="s">
        <v>439</v>
      </c>
      <c r="I62" s="310" t="s">
        <v>214</v>
      </c>
      <c r="J62" s="311" t="s">
        <v>828</v>
      </c>
      <c r="K62" s="311"/>
      <c r="L62" s="34" t="s">
        <v>505</v>
      </c>
      <c r="M62" s="366" t="str">
        <f t="shared" si="4"/>
        <v/>
      </c>
      <c r="N62" s="332"/>
      <c r="O62" s="332"/>
      <c r="P62" s="332"/>
      <c r="Q62" s="334"/>
      <c r="R62" s="333"/>
    </row>
    <row r="63" spans="1:18" ht="69">
      <c r="A63" s="305" t="s">
        <v>768</v>
      </c>
      <c r="B63" s="305" t="s">
        <v>821</v>
      </c>
      <c r="C63" s="322" t="s">
        <v>252</v>
      </c>
      <c r="D63" s="309" t="s">
        <v>214</v>
      </c>
      <c r="E63" s="309" t="s">
        <v>440</v>
      </c>
      <c r="F63" s="472"/>
      <c r="G63" s="329"/>
      <c r="H63" s="309" t="s">
        <v>440</v>
      </c>
      <c r="I63" s="310" t="s">
        <v>214</v>
      </c>
      <c r="J63" s="311" t="s">
        <v>829</v>
      </c>
      <c r="K63" s="374" t="s">
        <v>830</v>
      </c>
      <c r="L63" s="34" t="s">
        <v>505</v>
      </c>
      <c r="M63" s="366" t="str">
        <f t="shared" si="4"/>
        <v/>
      </c>
      <c r="N63" s="332"/>
      <c r="O63" s="332"/>
      <c r="P63" s="332"/>
      <c r="Q63" s="334"/>
      <c r="R63" s="333"/>
    </row>
    <row r="64" spans="1:18" ht="27.6">
      <c r="A64" s="305" t="s">
        <v>768</v>
      </c>
      <c r="B64" s="305" t="s">
        <v>821</v>
      </c>
      <c r="C64" s="322" t="s">
        <v>252</v>
      </c>
      <c r="D64" s="309" t="s">
        <v>214</v>
      </c>
      <c r="E64" s="309" t="s">
        <v>441</v>
      </c>
      <c r="F64" s="472"/>
      <c r="G64" s="329"/>
      <c r="H64" s="309" t="s">
        <v>441</v>
      </c>
      <c r="I64" s="310" t="s">
        <v>214</v>
      </c>
      <c r="J64" s="311" t="s">
        <v>831</v>
      </c>
      <c r="K64" s="311"/>
      <c r="L64" s="34" t="s">
        <v>505</v>
      </c>
      <c r="M64" s="366" t="str">
        <f t="shared" si="4"/>
        <v/>
      </c>
      <c r="N64" s="332"/>
      <c r="O64" s="332"/>
      <c r="P64" s="332"/>
      <c r="Q64" s="334"/>
      <c r="R64" s="333"/>
    </row>
    <row r="65" spans="1:18" ht="41.4">
      <c r="A65" s="305" t="s">
        <v>768</v>
      </c>
      <c r="B65" s="305" t="s">
        <v>821</v>
      </c>
      <c r="C65" s="322" t="s">
        <v>252</v>
      </c>
      <c r="D65" s="309" t="s">
        <v>214</v>
      </c>
      <c r="E65" s="309" t="s">
        <v>442</v>
      </c>
      <c r="F65" s="472"/>
      <c r="G65" s="329"/>
      <c r="H65" s="309" t="s">
        <v>442</v>
      </c>
      <c r="I65" s="310" t="s">
        <v>214</v>
      </c>
      <c r="J65" s="311" t="s">
        <v>832</v>
      </c>
      <c r="K65" s="311"/>
      <c r="L65" s="34" t="s">
        <v>505</v>
      </c>
      <c r="M65" s="366" t="str">
        <f t="shared" si="4"/>
        <v/>
      </c>
      <c r="N65" s="332"/>
      <c r="O65" s="332"/>
      <c r="P65" s="332"/>
      <c r="Q65" s="334"/>
      <c r="R65" s="333"/>
    </row>
    <row r="66" spans="1:18" ht="69">
      <c r="A66" s="305" t="s">
        <v>768</v>
      </c>
      <c r="B66" s="305" t="s">
        <v>821</v>
      </c>
      <c r="C66" s="322" t="s">
        <v>252</v>
      </c>
      <c r="D66" s="309" t="s">
        <v>214</v>
      </c>
      <c r="E66" s="309" t="s">
        <v>443</v>
      </c>
      <c r="F66" s="472"/>
      <c r="G66" s="329"/>
      <c r="H66" s="309" t="s">
        <v>443</v>
      </c>
      <c r="I66" s="310" t="s">
        <v>214</v>
      </c>
      <c r="J66" s="308" t="s">
        <v>833</v>
      </c>
      <c r="K66" s="308" t="s">
        <v>834</v>
      </c>
      <c r="L66" s="34" t="s">
        <v>505</v>
      </c>
      <c r="M66" s="366" t="str">
        <f t="shared" si="4"/>
        <v/>
      </c>
      <c r="N66" s="332"/>
      <c r="O66" s="332"/>
      <c r="P66" s="332"/>
      <c r="Q66" s="334"/>
      <c r="R66" s="333"/>
    </row>
    <row r="67" spans="1:18" ht="41.4">
      <c r="A67" s="305" t="s">
        <v>768</v>
      </c>
      <c r="B67" s="305" t="s">
        <v>821</v>
      </c>
      <c r="C67" s="322" t="s">
        <v>252</v>
      </c>
      <c r="D67" s="309" t="s">
        <v>225</v>
      </c>
      <c r="E67" s="309" t="s">
        <v>444</v>
      </c>
      <c r="F67" s="472"/>
      <c r="G67" s="329"/>
      <c r="H67" s="309" t="s">
        <v>444</v>
      </c>
      <c r="I67" s="312" t="s">
        <v>225</v>
      </c>
      <c r="J67" s="311" t="s">
        <v>835</v>
      </c>
      <c r="K67" s="311"/>
      <c r="L67" s="34" t="s">
        <v>505</v>
      </c>
      <c r="M67" s="366" t="str">
        <f t="shared" si="4"/>
        <v/>
      </c>
      <c r="N67" s="332"/>
      <c r="O67" s="332"/>
      <c r="P67" s="332"/>
      <c r="Q67" s="334"/>
      <c r="R67" s="333"/>
    </row>
    <row r="68" spans="1:18" ht="27.6">
      <c r="A68" s="305" t="s">
        <v>768</v>
      </c>
      <c r="B68" s="305" t="s">
        <v>821</v>
      </c>
      <c r="C68" s="322" t="s">
        <v>252</v>
      </c>
      <c r="D68" s="309" t="s">
        <v>225</v>
      </c>
      <c r="E68" s="309" t="s">
        <v>445</v>
      </c>
      <c r="F68" s="472"/>
      <c r="G68" s="329"/>
      <c r="H68" s="309" t="s">
        <v>445</v>
      </c>
      <c r="I68" s="312" t="s">
        <v>225</v>
      </c>
      <c r="J68" s="311" t="s">
        <v>836</v>
      </c>
      <c r="K68" s="311"/>
      <c r="L68" s="34" t="s">
        <v>505</v>
      </c>
      <c r="M68" s="366" t="str">
        <f t="shared" si="4"/>
        <v/>
      </c>
      <c r="N68" s="332"/>
      <c r="O68" s="332"/>
      <c r="P68" s="332"/>
      <c r="Q68" s="334"/>
      <c r="R68" s="333"/>
    </row>
    <row r="69" spans="1:18" ht="124.2">
      <c r="A69" s="305" t="s">
        <v>768</v>
      </c>
      <c r="B69" s="305" t="s">
        <v>821</v>
      </c>
      <c r="C69" s="322" t="s">
        <v>252</v>
      </c>
      <c r="D69" s="309" t="s">
        <v>225</v>
      </c>
      <c r="E69" s="309" t="s">
        <v>446</v>
      </c>
      <c r="F69" s="472"/>
      <c r="G69" s="329"/>
      <c r="H69" s="309" t="s">
        <v>446</v>
      </c>
      <c r="I69" s="312" t="s">
        <v>225</v>
      </c>
      <c r="J69" s="308" t="s">
        <v>837</v>
      </c>
      <c r="K69" s="308" t="s">
        <v>838</v>
      </c>
      <c r="L69" s="34" t="s">
        <v>505</v>
      </c>
      <c r="M69" s="366" t="str">
        <f t="shared" si="4"/>
        <v/>
      </c>
      <c r="N69" s="332"/>
      <c r="O69" s="332"/>
      <c r="P69" s="332"/>
      <c r="Q69" s="334"/>
      <c r="R69" s="333"/>
    </row>
    <row r="70" spans="1:18" ht="13.8">
      <c r="A70" s="323"/>
      <c r="B70" s="324"/>
      <c r="C70" s="324"/>
      <c r="D70" s="309"/>
      <c r="E70" s="325"/>
      <c r="F70" s="472"/>
      <c r="G70" s="314"/>
      <c r="H70" s="325"/>
      <c r="I70" s="324"/>
      <c r="J70" s="326"/>
      <c r="K70" s="374"/>
      <c r="L70" s="34"/>
    </row>
  </sheetData>
  <sheetProtection algorithmName="SHA-512" hashValue="URo+FxLuxPrISbidy73ji7uau/9IIXntimdNPi31MRcguB4I07EWMheubjQHaEzdSjrldb61Wj43Hk0/R3ZGTw==" saltValue="RfIcRPZN6otffnPJInPi9g==" spinCount="100000" sheet="1" objects="1" scenarios="1"/>
  <autoFilter ref="A6:M70" xr:uid="{00000000-0009-0000-0000-000005000000}"/>
  <mergeCells count="15">
    <mergeCell ref="N5:P5"/>
    <mergeCell ref="F60:F70"/>
    <mergeCell ref="F7:K7"/>
    <mergeCell ref="M8:Q8"/>
    <mergeCell ref="M21:Q21"/>
    <mergeCell ref="M34:Q34"/>
    <mergeCell ref="M44:Q44"/>
    <mergeCell ref="F53:K53"/>
    <mergeCell ref="M54:Q54"/>
    <mergeCell ref="M60:Q60"/>
    <mergeCell ref="F8:F20"/>
    <mergeCell ref="F21:F33"/>
    <mergeCell ref="F34:F43"/>
    <mergeCell ref="F44:F52"/>
    <mergeCell ref="F54:F59"/>
  </mergeCells>
  <conditionalFormatting sqref="R35:R42 R22:R32 R55:R58 R61:R69 R9:R19 R45:R51">
    <cfRule type="expression" dxfId="866" priority="208">
      <formula>$D9="Low"</formula>
    </cfRule>
    <cfRule type="expression" dxfId="865" priority="209">
      <formula>$D9="Medium"</formula>
    </cfRule>
  </conditionalFormatting>
  <conditionalFormatting sqref="H1">
    <cfRule type="cellIs" dxfId="864" priority="206" operator="equal">
      <formula>"Low"</formula>
    </cfRule>
    <cfRule type="cellIs" dxfId="863" priority="207" operator="equal">
      <formula>"Medium"</formula>
    </cfRule>
  </conditionalFormatting>
  <conditionalFormatting sqref="E61:E70 E45:E52 E9:E20 E22:E33 E35:E43 E55:E59">
    <cfRule type="duplicateValues" dxfId="862" priority="1791"/>
  </conditionalFormatting>
  <conditionalFormatting sqref="N9:P19">
    <cfRule type="cellIs" dxfId="861" priority="193" operator="equal">
      <formula>"NA"</formula>
    </cfRule>
    <cfRule type="cellIs" dxfId="860" priority="194" operator="equal">
      <formula>"Not Assessed"</formula>
    </cfRule>
    <cfRule type="expression" dxfId="859" priority="195">
      <formula>AND($D9="Low",N9="Y")</formula>
    </cfRule>
    <cfRule type="expression" dxfId="858" priority="196">
      <formula>AND($D9="Low",N9="")</formula>
    </cfRule>
    <cfRule type="expression" dxfId="857" priority="197">
      <formula>AND($D9="Medium",N9="")</formula>
    </cfRule>
    <cfRule type="expression" dxfId="856" priority="198">
      <formula>AND($D9="Low",N9="N")</formula>
    </cfRule>
    <cfRule type="expression" dxfId="855" priority="199">
      <formula>AND($D9="Medium",N9="Y")</formula>
    </cfRule>
    <cfRule type="expression" dxfId="854" priority="200">
      <formula>AND($D9="Medium",N9="N")</formula>
    </cfRule>
  </conditionalFormatting>
  <conditionalFormatting sqref="P22:P32">
    <cfRule type="cellIs" dxfId="853" priority="185" operator="equal">
      <formula>"NA"</formula>
    </cfRule>
    <cfRule type="cellIs" dxfId="852" priority="186" operator="equal">
      <formula>"Not Assessed"</formula>
    </cfRule>
    <cfRule type="expression" dxfId="851" priority="187">
      <formula>AND($D22="Low",P22="Y")</formula>
    </cfRule>
    <cfRule type="expression" dxfId="850" priority="188">
      <formula>AND($D22="Low",P22="")</formula>
    </cfRule>
    <cfRule type="expression" dxfId="849" priority="189">
      <formula>AND($D22="Medium",P22="")</formula>
    </cfRule>
    <cfRule type="expression" dxfId="848" priority="190">
      <formula>AND($D22="Low",P22="N")</formula>
    </cfRule>
    <cfRule type="expression" dxfId="847" priority="191">
      <formula>AND($D22="Medium",P22="Y")</formula>
    </cfRule>
    <cfRule type="expression" dxfId="846" priority="192">
      <formula>AND($D22="Medium",P22="N")</formula>
    </cfRule>
  </conditionalFormatting>
  <conditionalFormatting sqref="P35:P42">
    <cfRule type="cellIs" dxfId="845" priority="177" operator="equal">
      <formula>"NA"</formula>
    </cfRule>
    <cfRule type="cellIs" dxfId="844" priority="178" operator="equal">
      <formula>"Not Assessed"</formula>
    </cfRule>
    <cfRule type="expression" dxfId="843" priority="179">
      <formula>AND($D35="Low",P35="Y")</formula>
    </cfRule>
    <cfRule type="expression" dxfId="842" priority="180">
      <formula>AND($D35="Low",P35="")</formula>
    </cfRule>
    <cfRule type="expression" dxfId="841" priority="181">
      <formula>AND($D35="Medium",P35="")</formula>
    </cfRule>
    <cfRule type="expression" dxfId="840" priority="182">
      <formula>AND($D35="Low",P35="N")</formula>
    </cfRule>
    <cfRule type="expression" dxfId="839" priority="183">
      <formula>AND($D35="Medium",P35="Y")</formula>
    </cfRule>
    <cfRule type="expression" dxfId="838" priority="184">
      <formula>AND($D35="Medium",P35="N")</formula>
    </cfRule>
  </conditionalFormatting>
  <conditionalFormatting sqref="P45:P51">
    <cfRule type="cellIs" dxfId="837" priority="169" operator="equal">
      <formula>"NA"</formula>
    </cfRule>
    <cfRule type="cellIs" dxfId="836" priority="170" operator="equal">
      <formula>"Not Assessed"</formula>
    </cfRule>
    <cfRule type="expression" dxfId="835" priority="171">
      <formula>AND($D45="Low",P45="Y")</formula>
    </cfRule>
    <cfRule type="expression" dxfId="834" priority="172">
      <formula>AND($D45="Low",P45="")</formula>
    </cfRule>
    <cfRule type="expression" dxfId="833" priority="173">
      <formula>AND($D45="Medium",P45="")</formula>
    </cfRule>
    <cfRule type="expression" dxfId="832" priority="174">
      <formula>AND($D45="Low",P45="N")</formula>
    </cfRule>
    <cfRule type="expression" dxfId="831" priority="175">
      <formula>AND($D45="Medium",P45="Y")</formula>
    </cfRule>
    <cfRule type="expression" dxfId="830" priority="176">
      <formula>AND($D45="Medium",P45="N")</formula>
    </cfRule>
  </conditionalFormatting>
  <conditionalFormatting sqref="P55:P58">
    <cfRule type="cellIs" dxfId="829" priority="161" operator="equal">
      <formula>"NA"</formula>
    </cfRule>
    <cfRule type="cellIs" dxfId="828" priority="162" operator="equal">
      <formula>"Not Assessed"</formula>
    </cfRule>
    <cfRule type="expression" dxfId="827" priority="163">
      <formula>AND($D55="Low",P55="Y")</formula>
    </cfRule>
    <cfRule type="expression" dxfId="826" priority="164">
      <formula>AND($D55="Low",P55="")</formula>
    </cfRule>
    <cfRule type="expression" dxfId="825" priority="165">
      <formula>AND($D55="Medium",P55="")</formula>
    </cfRule>
    <cfRule type="expression" dxfId="824" priority="166">
      <formula>AND($D55="Low",P55="N")</formula>
    </cfRule>
    <cfRule type="expression" dxfId="823" priority="167">
      <formula>AND($D55="Medium",P55="Y")</formula>
    </cfRule>
    <cfRule type="expression" dxfId="822" priority="168">
      <formula>AND($D55="Medium",P55="N")</formula>
    </cfRule>
  </conditionalFormatting>
  <conditionalFormatting sqref="P61:P68">
    <cfRule type="cellIs" dxfId="821" priority="153" operator="equal">
      <formula>"NA"</formula>
    </cfRule>
    <cfRule type="cellIs" dxfId="820" priority="154" operator="equal">
      <formula>"Not Assessed"</formula>
    </cfRule>
    <cfRule type="expression" dxfId="819" priority="155">
      <formula>AND($D61="Low",P61="Y")</formula>
    </cfRule>
    <cfRule type="expression" dxfId="818" priority="156">
      <formula>AND($D61="Low",P61="")</formula>
    </cfRule>
    <cfRule type="expression" dxfId="817" priority="157">
      <formula>AND($D61="Medium",P61="")</formula>
    </cfRule>
    <cfRule type="expression" dxfId="816" priority="158">
      <formula>AND($D61="Low",P61="N")</formula>
    </cfRule>
    <cfRule type="expression" dxfId="815" priority="159">
      <formula>AND($D61="Medium",P61="Y")</formula>
    </cfRule>
    <cfRule type="expression" dxfId="814" priority="160">
      <formula>AND($D61="Medium",P61="N")</formula>
    </cfRule>
  </conditionalFormatting>
  <conditionalFormatting sqref="N22:O32">
    <cfRule type="cellIs" dxfId="813" priority="145" operator="equal">
      <formula>"NA"</formula>
    </cfRule>
    <cfRule type="cellIs" dxfId="812" priority="146" operator="equal">
      <formula>"Not Assessed"</formula>
    </cfRule>
    <cfRule type="expression" dxfId="811" priority="147">
      <formula>AND($D22="Low",N22="Y")</formula>
    </cfRule>
    <cfRule type="expression" dxfId="810" priority="148">
      <formula>AND($D22="Low",N22="")</formula>
    </cfRule>
    <cfRule type="expression" dxfId="809" priority="149">
      <formula>AND($D22="Medium",N22="")</formula>
    </cfRule>
    <cfRule type="expression" dxfId="808" priority="150">
      <formula>AND($D22="Low",N22="N")</formula>
    </cfRule>
    <cfRule type="expression" dxfId="807" priority="151">
      <formula>AND($D22="Medium",N22="Y")</formula>
    </cfRule>
    <cfRule type="expression" dxfId="806" priority="152">
      <formula>AND($D22="Medium",N22="N")</formula>
    </cfRule>
  </conditionalFormatting>
  <conditionalFormatting sqref="N35:O42">
    <cfRule type="cellIs" dxfId="805" priority="137" operator="equal">
      <formula>"NA"</formula>
    </cfRule>
    <cfRule type="cellIs" dxfId="804" priority="138" operator="equal">
      <formula>"Not Assessed"</formula>
    </cfRule>
    <cfRule type="expression" dxfId="803" priority="139">
      <formula>AND($D35="Low",N35="Y")</formula>
    </cfRule>
    <cfRule type="expression" dxfId="802" priority="140">
      <formula>AND($D35="Low",N35="")</formula>
    </cfRule>
    <cfRule type="expression" dxfId="801" priority="141">
      <formula>AND($D35="Medium",N35="")</formula>
    </cfRule>
    <cfRule type="expression" dxfId="800" priority="142">
      <formula>AND($D35="Low",N35="N")</formula>
    </cfRule>
    <cfRule type="expression" dxfId="799" priority="143">
      <formula>AND($D35="Medium",N35="Y")</formula>
    </cfRule>
    <cfRule type="expression" dxfId="798" priority="144">
      <formula>AND($D35="Medium",N35="N")</formula>
    </cfRule>
  </conditionalFormatting>
  <conditionalFormatting sqref="N61:O69">
    <cfRule type="cellIs" dxfId="797" priority="129" operator="equal">
      <formula>"NA"</formula>
    </cfRule>
    <cfRule type="cellIs" dxfId="796" priority="130" operator="equal">
      <formula>"Not Assessed"</formula>
    </cfRule>
    <cfRule type="expression" dxfId="795" priority="131">
      <formula>AND($D61="Low",N61="Y")</formula>
    </cfRule>
    <cfRule type="expression" dxfId="794" priority="132">
      <formula>AND($D61="Low",N61="")</formula>
    </cfRule>
    <cfRule type="expression" dxfId="793" priority="133">
      <formula>AND($D61="Medium",N61="")</formula>
    </cfRule>
    <cfRule type="expression" dxfId="792" priority="134">
      <formula>AND($D61="Low",N61="N")</formula>
    </cfRule>
    <cfRule type="expression" dxfId="791" priority="135">
      <formula>AND($D61="Medium",N61="Y")</formula>
    </cfRule>
    <cfRule type="expression" dxfId="790" priority="136">
      <formula>AND($D61="Medium",N61="N")</formula>
    </cfRule>
  </conditionalFormatting>
  <conditionalFormatting sqref="N55:O58">
    <cfRule type="cellIs" dxfId="789" priority="121" operator="equal">
      <formula>"NA"</formula>
    </cfRule>
    <cfRule type="cellIs" dxfId="788" priority="122" operator="equal">
      <formula>"Not Assessed"</formula>
    </cfRule>
    <cfRule type="expression" dxfId="787" priority="123">
      <formula>AND($D55="Low",N55="Y")</formula>
    </cfRule>
    <cfRule type="expression" dxfId="786" priority="124">
      <formula>AND($D55="Low",N55="")</formula>
    </cfRule>
    <cfRule type="expression" dxfId="785" priority="125">
      <formula>AND($D55="Medium",N55="")</formula>
    </cfRule>
    <cfRule type="expression" dxfId="784" priority="126">
      <formula>AND($D55="Low",N55="N")</formula>
    </cfRule>
    <cfRule type="expression" dxfId="783" priority="127">
      <formula>AND($D55="Medium",N55="Y")</formula>
    </cfRule>
    <cfRule type="expression" dxfId="782" priority="128">
      <formula>AND($D55="Medium",N55="N")</formula>
    </cfRule>
  </conditionalFormatting>
  <conditionalFormatting sqref="N45:O51">
    <cfRule type="cellIs" dxfId="781" priority="113" operator="equal">
      <formula>"NA"</formula>
    </cfRule>
    <cfRule type="cellIs" dxfId="780" priority="114" operator="equal">
      <formula>"Not Assessed"</formula>
    </cfRule>
    <cfRule type="expression" dxfId="779" priority="115">
      <formula>AND($D45="Low",N45="Y")</formula>
    </cfRule>
    <cfRule type="expression" dxfId="778" priority="116">
      <formula>AND($D45="Low",N45="")</formula>
    </cfRule>
    <cfRule type="expression" dxfId="777" priority="117">
      <formula>AND($D45="Medium",N45="")</formula>
    </cfRule>
    <cfRule type="expression" dxfId="776" priority="118">
      <formula>AND($D45="Low",N45="N")</formula>
    </cfRule>
    <cfRule type="expression" dxfId="775" priority="119">
      <formula>AND($D45="Medium",N45="Y")</formula>
    </cfRule>
    <cfRule type="expression" dxfId="774" priority="120">
      <formula>AND($D45="Medium",N45="N")</formula>
    </cfRule>
  </conditionalFormatting>
  <conditionalFormatting sqref="M9">
    <cfRule type="cellIs" dxfId="773" priority="105" operator="equal">
      <formula>"NA"</formula>
    </cfRule>
    <cfRule type="cellIs" dxfId="772" priority="106" operator="equal">
      <formula>"Not Assessed"</formula>
    </cfRule>
    <cfRule type="expression" dxfId="771" priority="107">
      <formula>AND($D9="Low",$M9="Y")</formula>
    </cfRule>
    <cfRule type="expression" dxfId="770" priority="108">
      <formula>AND($D9="Low",$M9="")</formula>
    </cfRule>
    <cfRule type="expression" dxfId="769" priority="109">
      <formula>AND($D9="Medium",$M9="")</formula>
    </cfRule>
    <cfRule type="expression" dxfId="768" priority="110">
      <formula>AND($D9="Low",$M9="N")</formula>
    </cfRule>
    <cfRule type="expression" dxfId="767" priority="111">
      <formula>AND($D9="Medium",$M9="Y")</formula>
    </cfRule>
    <cfRule type="expression" dxfId="766" priority="112">
      <formula>AND($D9="Medium",$M9="N")</formula>
    </cfRule>
  </conditionalFormatting>
  <conditionalFormatting sqref="M10:M19">
    <cfRule type="cellIs" dxfId="765" priority="97" operator="equal">
      <formula>"NA"</formula>
    </cfRule>
    <cfRule type="cellIs" dxfId="764" priority="98" operator="equal">
      <formula>"Not Assessed"</formula>
    </cfRule>
    <cfRule type="expression" dxfId="763" priority="99">
      <formula>AND($D10="Low",$M10="Y")</formula>
    </cfRule>
    <cfRule type="expression" dxfId="762" priority="100">
      <formula>AND($D10="Low",$M10="")</formula>
    </cfRule>
    <cfRule type="expression" dxfId="761" priority="101">
      <formula>AND($D10="Medium",$M10="")</formula>
    </cfRule>
    <cfRule type="expression" dxfId="760" priority="102">
      <formula>AND($D10="Low",$M10="N")</formula>
    </cfRule>
    <cfRule type="expression" dxfId="759" priority="103">
      <formula>AND($D10="Medium",$M10="Y")</formula>
    </cfRule>
    <cfRule type="expression" dxfId="758" priority="104">
      <formula>AND($D10="Medium",$M10="N")</formula>
    </cfRule>
  </conditionalFormatting>
  <conditionalFormatting sqref="M22:M32">
    <cfRule type="cellIs" dxfId="757" priority="49" operator="equal">
      <formula>"NA"</formula>
    </cfRule>
    <cfRule type="cellIs" dxfId="756" priority="50" operator="equal">
      <formula>"Not Assessed"</formula>
    </cfRule>
    <cfRule type="expression" dxfId="755" priority="51">
      <formula>AND($D22="Low",$M22="Y")</formula>
    </cfRule>
    <cfRule type="expression" dxfId="754" priority="52">
      <formula>AND($D22="Low",$M22="")</formula>
    </cfRule>
    <cfRule type="expression" dxfId="753" priority="53">
      <formula>AND($D22="Medium",$M22="")</formula>
    </cfRule>
    <cfRule type="expression" dxfId="752" priority="54">
      <formula>AND($D22="Low",$M22="N")</formula>
    </cfRule>
    <cfRule type="expression" dxfId="751" priority="55">
      <formula>AND($D22="Medium",$M22="Y")</formula>
    </cfRule>
    <cfRule type="expression" dxfId="750" priority="56">
      <formula>AND($D22="Medium",$M22="N")</formula>
    </cfRule>
  </conditionalFormatting>
  <conditionalFormatting sqref="M35:M42">
    <cfRule type="cellIs" dxfId="749" priority="41" operator="equal">
      <formula>"NA"</formula>
    </cfRule>
    <cfRule type="cellIs" dxfId="748" priority="42" operator="equal">
      <formula>"Not Assessed"</formula>
    </cfRule>
    <cfRule type="expression" dxfId="747" priority="43">
      <formula>AND($D35="Low",$M35="Y")</formula>
    </cfRule>
    <cfRule type="expression" dxfId="746" priority="44">
      <formula>AND($D35="Low",$M35="")</formula>
    </cfRule>
    <cfRule type="expression" dxfId="745" priority="45">
      <formula>AND($D35="Medium",$M35="")</formula>
    </cfRule>
    <cfRule type="expression" dxfId="744" priority="46">
      <formula>AND($D35="Low",$M35="N")</formula>
    </cfRule>
    <cfRule type="expression" dxfId="743" priority="47">
      <formula>AND($D35="Medium",$M35="Y")</formula>
    </cfRule>
    <cfRule type="expression" dxfId="742" priority="48">
      <formula>AND($D35="Medium",$M35="N")</formula>
    </cfRule>
  </conditionalFormatting>
  <conditionalFormatting sqref="M45:M51">
    <cfRule type="cellIs" dxfId="741" priority="33" operator="equal">
      <formula>"NA"</formula>
    </cfRule>
    <cfRule type="cellIs" dxfId="740" priority="34" operator="equal">
      <formula>"Not Assessed"</formula>
    </cfRule>
    <cfRule type="expression" dxfId="739" priority="35">
      <formula>AND($D45="Low",$M45="Y")</formula>
    </cfRule>
    <cfRule type="expression" dxfId="738" priority="36">
      <formula>AND($D45="Low",$M45="")</formula>
    </cfRule>
    <cfRule type="expression" dxfId="737" priority="37">
      <formula>AND($D45="Medium",$M45="")</formula>
    </cfRule>
    <cfRule type="expression" dxfId="736" priority="38">
      <formula>AND($D45="Low",$M45="N")</formula>
    </cfRule>
    <cfRule type="expression" dxfId="735" priority="39">
      <formula>AND($D45="Medium",$M45="Y")</formula>
    </cfRule>
    <cfRule type="expression" dxfId="734" priority="40">
      <formula>AND($D45="Medium",$M45="N")</formula>
    </cfRule>
  </conditionalFormatting>
  <conditionalFormatting sqref="M55:M58">
    <cfRule type="cellIs" dxfId="733" priority="25" operator="equal">
      <formula>"NA"</formula>
    </cfRule>
    <cfRule type="cellIs" dxfId="732" priority="26" operator="equal">
      <formula>"Not Assessed"</formula>
    </cfRule>
    <cfRule type="expression" dxfId="731" priority="27">
      <formula>AND($D55="Low",$M55="Y")</formula>
    </cfRule>
    <cfRule type="expression" dxfId="730" priority="28">
      <formula>AND($D55="Low",$M55="")</formula>
    </cfRule>
    <cfRule type="expression" dxfId="729" priority="29">
      <formula>AND($D55="Medium",$M55="")</formula>
    </cfRule>
    <cfRule type="expression" dxfId="728" priority="30">
      <formula>AND($D55="Low",$M55="N")</formula>
    </cfRule>
    <cfRule type="expression" dxfId="727" priority="31">
      <formula>AND($D55="Medium",$M55="Y")</formula>
    </cfRule>
    <cfRule type="expression" dxfId="726" priority="32">
      <formula>AND($D55="Medium",$M55="N")</formula>
    </cfRule>
  </conditionalFormatting>
  <conditionalFormatting sqref="M61:M69">
    <cfRule type="cellIs" dxfId="725" priority="17" operator="equal">
      <formula>"NA"</formula>
    </cfRule>
    <cfRule type="cellIs" dxfId="724" priority="18" operator="equal">
      <formula>"Not Assessed"</formula>
    </cfRule>
    <cfRule type="expression" dxfId="723" priority="19">
      <formula>AND($D61="Low",$M61="Y")</formula>
    </cfRule>
    <cfRule type="expression" dxfId="722" priority="20">
      <formula>AND($D61="Low",$M61="")</formula>
    </cfRule>
    <cfRule type="expression" dxfId="721" priority="21">
      <formula>AND($D61="Medium",$M61="")</formula>
    </cfRule>
    <cfRule type="expression" dxfId="720" priority="22">
      <formula>AND($D61="Low",$M61="N")</formula>
    </cfRule>
    <cfRule type="expression" dxfId="719" priority="23">
      <formula>AND($D61="Medium",$M61="Y")</formula>
    </cfRule>
    <cfRule type="expression" dxfId="718" priority="24">
      <formula>AND($D61="Medium",$M61="N")</formula>
    </cfRule>
  </conditionalFormatting>
  <conditionalFormatting sqref="P69">
    <cfRule type="cellIs" dxfId="7" priority="1" operator="equal">
      <formula>"NA"</formula>
    </cfRule>
    <cfRule type="cellIs" dxfId="6" priority="2" operator="equal">
      <formula>"Not Assessed"</formula>
    </cfRule>
    <cfRule type="expression" dxfId="5" priority="3">
      <formula>AND($D69="Low",P69="Y")</formula>
    </cfRule>
    <cfRule type="expression" dxfId="4" priority="4">
      <formula>AND($D69="Low",P69="")</formula>
    </cfRule>
    <cfRule type="expression" dxfId="3" priority="5">
      <formula>AND($D69="Medium",P69="")</formula>
    </cfRule>
    <cfRule type="expression" dxfId="2" priority="6">
      <formula>AND($D69="Low",P69="N")</formula>
    </cfRule>
    <cfRule type="expression" dxfId="1" priority="7">
      <formula>AND($D69="Medium",P69="Y")</formula>
    </cfRule>
    <cfRule type="expression" dxfId="0" priority="8">
      <formula>AND($D69="Medium",P69="N")</formula>
    </cfRule>
  </conditionalFormatting>
  <dataValidations count="2">
    <dataValidation type="list" allowBlank="1" showInputMessage="1" showErrorMessage="1" sqref="M35:P42 M22:P32 M45:P51 M55:P58 M9:P19 M61:P69" xr:uid="{00000000-0002-0000-0500-000000000000}">
      <formula1>"Y,N,NA,Not Assessed"</formula1>
    </dataValidation>
    <dataValidation type="list" allowBlank="1" showInputMessage="1" showErrorMessage="1" sqref="Q61:Q69 Q55:Q58 Q35:Q42 Q45:Q51 Q22:Q32 Q9:Q19" xr:uid="{00000000-0002-0000-0500-000001000000}">
      <formula1>"Document Review,Interview,Observation,Desk Research,Audit Report / Pre-assessment,Combination,Other (Please specify)"</formula1>
    </dataValidation>
  </dataValidations>
  <hyperlinks>
    <hyperlink ref="K13" r:id="rId1" display="https://laborrights.org/sites/default/files/publications/WiFi_Guidelines_2025_02-compressed.pdf" xr:uid="{00000000-0004-0000-0500-000000000000}"/>
  </hyperlinks>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7">
    <tabColor rgb="FF1A5EAB"/>
  </sheetPr>
  <dimension ref="A1:R72"/>
  <sheetViews>
    <sheetView showGridLines="0" topLeftCell="F1" zoomScale="85" zoomScaleNormal="85" workbookViewId="0">
      <pane xSplit="5" ySplit="7" topLeftCell="N8" activePane="bottomRight" state="frozen"/>
      <selection activeCell="F1" sqref="F1"/>
      <selection pane="topRight" activeCell="K1" sqref="K1"/>
      <selection pane="bottomLeft" activeCell="F8" sqref="F8"/>
      <selection pane="bottomRight" activeCell="N10" sqref="N10"/>
    </sheetView>
  </sheetViews>
  <sheetFormatPr defaultRowHeight="13.2"/>
  <cols>
    <col min="1" max="1" width="13.88671875" hidden="1" customWidth="1"/>
    <col min="2" max="2" width="21.5546875" hidden="1" customWidth="1"/>
    <col min="3" max="3" width="24.5546875" hidden="1" customWidth="1"/>
    <col min="4" max="5" width="14.21875" hidden="1" customWidth="1"/>
    <col min="6" max="7" width="1.44140625" customWidth="1"/>
    <col min="8" max="8" width="14.88671875" customWidth="1"/>
    <col min="9" max="9" width="11.21875" customWidth="1"/>
    <col min="10" max="10" width="65.5546875" customWidth="1"/>
    <col min="11" max="11" width="110.88671875" style="34" customWidth="1"/>
    <col min="12" max="12" width="9.109375" hidden="1" customWidth="1"/>
    <col min="13" max="13" width="18.77734375" hidden="1" customWidth="1"/>
    <col min="14" max="16" width="18.77734375" customWidth="1"/>
    <col min="17" max="17" width="25.5546875" customWidth="1"/>
    <col min="18" max="18" width="75.109375" customWidth="1"/>
  </cols>
  <sheetData>
    <row r="1" spans="1:18" ht="24.6">
      <c r="A1" s="335"/>
      <c r="B1" s="335"/>
      <c r="C1" s="335"/>
      <c r="D1" s="335"/>
      <c r="E1" s="335"/>
      <c r="F1" s="337"/>
      <c r="H1" s="3" t="s">
        <v>839</v>
      </c>
    </row>
    <row r="2" spans="1:18" ht="24.6">
      <c r="A2" s="335"/>
      <c r="B2" s="335"/>
      <c r="C2" s="335"/>
      <c r="D2" s="335"/>
      <c r="E2" s="335"/>
      <c r="F2" s="337"/>
    </row>
    <row r="3" spans="1:18" ht="24.6">
      <c r="A3" s="335"/>
      <c r="B3" s="335"/>
      <c r="C3" s="335"/>
      <c r="D3" s="335"/>
      <c r="E3" s="335"/>
      <c r="F3" s="337"/>
    </row>
    <row r="4" spans="1:18" ht="24.6">
      <c r="A4" s="335"/>
      <c r="B4" s="335"/>
      <c r="C4" s="335"/>
      <c r="D4" s="335"/>
      <c r="E4" s="335"/>
      <c r="F4" s="337"/>
    </row>
    <row r="5" spans="1:18" ht="15.6" thickBot="1">
      <c r="A5" s="356"/>
      <c r="B5" s="356"/>
      <c r="C5" s="356"/>
      <c r="D5" s="356"/>
      <c r="E5" s="356"/>
      <c r="F5" s="357"/>
      <c r="G5" s="357"/>
      <c r="H5" s="358"/>
      <c r="I5" s="358"/>
      <c r="J5" s="358"/>
      <c r="K5" s="360"/>
      <c r="L5" s="359"/>
      <c r="M5" s="360"/>
      <c r="N5" s="480" t="s">
        <v>502</v>
      </c>
      <c r="O5" s="481"/>
      <c r="P5" s="481"/>
      <c r="Q5" s="360"/>
      <c r="R5" s="360"/>
    </row>
    <row r="6" spans="1:18" ht="30">
      <c r="A6" s="356" t="s">
        <v>498</v>
      </c>
      <c r="B6" s="356" t="s">
        <v>499</v>
      </c>
      <c r="C6" s="356" t="s">
        <v>206</v>
      </c>
      <c r="D6" s="356"/>
      <c r="E6" s="356"/>
      <c r="F6" s="357"/>
      <c r="G6" s="357"/>
      <c r="H6" s="358" t="s">
        <v>207</v>
      </c>
      <c r="I6" s="358" t="s">
        <v>208</v>
      </c>
      <c r="J6" s="358" t="s">
        <v>500</v>
      </c>
      <c r="K6" s="360" t="s">
        <v>501</v>
      </c>
      <c r="L6" s="359"/>
      <c r="M6" s="360" t="s">
        <v>502</v>
      </c>
      <c r="N6" s="386" t="s">
        <v>959</v>
      </c>
      <c r="O6" s="387" t="s">
        <v>131</v>
      </c>
      <c r="P6" s="387" t="s">
        <v>916</v>
      </c>
      <c r="Q6" s="360" t="s">
        <v>503</v>
      </c>
      <c r="R6" s="360" t="s">
        <v>504</v>
      </c>
    </row>
    <row r="7" spans="1:18" ht="30">
      <c r="A7" s="303"/>
      <c r="B7" s="303"/>
      <c r="C7" s="303"/>
      <c r="D7" s="303"/>
      <c r="E7" s="303"/>
      <c r="F7" s="471" t="str">
        <f>B9</f>
        <v>Component 3.1: The health and wellbeing of resource-dependent communities is maintained or improved.</v>
      </c>
      <c r="G7" s="471"/>
      <c r="H7" s="471"/>
      <c r="I7" s="471"/>
      <c r="J7" s="471"/>
      <c r="K7" s="479"/>
      <c r="L7" s="330" t="s">
        <v>505</v>
      </c>
      <c r="M7" s="361"/>
      <c r="N7" s="361"/>
      <c r="O7" s="361"/>
      <c r="P7" s="361"/>
      <c r="Q7" s="361"/>
      <c r="R7" s="361"/>
    </row>
    <row r="8" spans="1:18" ht="26.4">
      <c r="A8" s="304"/>
      <c r="B8" s="304"/>
      <c r="C8" s="304"/>
      <c r="D8" s="309"/>
      <c r="E8" s="304"/>
      <c r="F8" s="472"/>
      <c r="G8" s="363" t="str">
        <f>C9</f>
        <v>3.1.1a: Impact of the fishery/farm on food and nutrition security</v>
      </c>
      <c r="H8" s="363"/>
      <c r="I8" s="363"/>
      <c r="J8" s="364"/>
      <c r="K8" s="307"/>
      <c r="L8" s="34" t="s">
        <v>505</v>
      </c>
      <c r="M8" s="466" t="s">
        <v>506</v>
      </c>
      <c r="N8" s="466"/>
      <c r="O8" s="466"/>
      <c r="P8" s="466"/>
      <c r="Q8" s="466"/>
      <c r="R8" s="365"/>
    </row>
    <row r="9" spans="1:18" ht="55.2">
      <c r="A9" s="305" t="s">
        <v>839</v>
      </c>
      <c r="B9" s="305" t="s">
        <v>840</v>
      </c>
      <c r="C9" s="322" t="s">
        <v>254</v>
      </c>
      <c r="D9" s="309" t="s">
        <v>214</v>
      </c>
      <c r="E9" s="309" t="s">
        <v>447</v>
      </c>
      <c r="F9" s="472"/>
      <c r="G9" s="329"/>
      <c r="H9" s="309" t="s">
        <v>447</v>
      </c>
      <c r="I9" s="310" t="s">
        <v>214</v>
      </c>
      <c r="J9" s="311" t="s">
        <v>521</v>
      </c>
      <c r="K9" s="311" t="s">
        <v>841</v>
      </c>
      <c r="L9" s="34" t="s">
        <v>505</v>
      </c>
      <c r="M9" s="366" t="str">
        <f>IF(OR(N9="N",O9="N",P9="N"),"N",
IF(AND(N9="",O9="",P9=""),"",
IF(OR(
AND(N9="Not Assessed",O9&lt;&gt;"Y",P9&lt;&gt;"Y"),
AND(O9="Not Assessed",N9&lt;&gt;"Y",P9&lt;&gt;"Y"),
AND(P9="Not Assessed",O9&lt;&gt;"Y",N9&lt;&gt;"Y")),
"Not Assessed",
IF(OR(N9="Y",O9="Y",P9="Y"),"Y",
IF(OR(N9="NA",O9="NA",P9="NA"),"NA","Y")))))</f>
        <v/>
      </c>
      <c r="N9" s="332"/>
      <c r="O9" s="332"/>
      <c r="P9" s="332"/>
      <c r="Q9" s="334"/>
      <c r="R9" s="333"/>
    </row>
    <row r="10" spans="1:18" ht="409.6">
      <c r="A10" s="305" t="s">
        <v>839</v>
      </c>
      <c r="B10" s="305" t="s">
        <v>840</v>
      </c>
      <c r="C10" s="322" t="s">
        <v>254</v>
      </c>
      <c r="D10" s="309" t="s">
        <v>214</v>
      </c>
      <c r="E10" s="309" t="s">
        <v>448</v>
      </c>
      <c r="F10" s="472"/>
      <c r="G10" s="329"/>
      <c r="H10" s="309" t="s">
        <v>448</v>
      </c>
      <c r="I10" s="310" t="s">
        <v>214</v>
      </c>
      <c r="J10" s="311" t="s">
        <v>842</v>
      </c>
      <c r="K10" s="311" t="s">
        <v>843</v>
      </c>
      <c r="L10" s="34" t="s">
        <v>505</v>
      </c>
      <c r="M10" s="366" t="str">
        <f>IF(OR(N10="N",O10="N",P10="N"),"N",
IF(AND(N10="",O10="",P10=""),"",
IF(OR(
AND(N10="Not Assessed",O10&lt;&gt;"Y",P10&lt;&gt;"Y"),
AND(O10="Not Assessed",N10&lt;&gt;"Y",P10&lt;&gt;"Y"),
AND(P10="Not Assessed",O10&lt;&gt;"Y",N10&lt;&gt;"Y")),
"Not Assessed",
IF(OR(N10="Y",O10="Y",P10="Y"),"Y",
IF(OR(N10="NA",O10="NA",P10="NA"),"NA","Y")))))</f>
        <v/>
      </c>
      <c r="N10" s="332"/>
      <c r="O10" s="332"/>
      <c r="P10" s="332"/>
      <c r="Q10" s="334"/>
      <c r="R10" s="333"/>
    </row>
    <row r="11" spans="1:18" ht="96.6">
      <c r="A11" s="305" t="s">
        <v>839</v>
      </c>
      <c r="B11" s="305" t="s">
        <v>840</v>
      </c>
      <c r="C11" s="322" t="s">
        <v>254</v>
      </c>
      <c r="D11" s="309" t="s">
        <v>225</v>
      </c>
      <c r="E11" s="309" t="s">
        <v>449</v>
      </c>
      <c r="F11" s="472"/>
      <c r="G11" s="329"/>
      <c r="H11" s="309" t="s">
        <v>449</v>
      </c>
      <c r="I11" s="312" t="s">
        <v>225</v>
      </c>
      <c r="J11" s="311" t="s">
        <v>844</v>
      </c>
      <c r="K11" s="311"/>
      <c r="L11" s="34" t="s">
        <v>505</v>
      </c>
      <c r="M11" s="366" t="str">
        <f>IF(OR(N11="N",O11="N",P11="N"),"N",
IF(AND(N11="",O11="",P11=""),"",
IF(OR(
AND(N11="Not Assessed",O11&lt;&gt;"Y",P11&lt;&gt;"Y"),
AND(O11="Not Assessed",N11&lt;&gt;"Y",P11&lt;&gt;"Y"),
AND(P11="Not Assessed",O11&lt;&gt;"Y",N11&lt;&gt;"Y")),
"Not Assessed",
IF(OR(N11="Y",O11="Y",P11="Y"),"Y",
IF(OR(N11="NA",O11="NA",P11="NA"),"NA","Y")))))</f>
        <v/>
      </c>
      <c r="N11" s="332"/>
      <c r="O11" s="332"/>
      <c r="P11" s="332"/>
      <c r="Q11" s="334"/>
      <c r="R11" s="333"/>
    </row>
    <row r="12" spans="1:18" ht="13.8">
      <c r="A12" s="323"/>
      <c r="B12" s="324"/>
      <c r="C12" s="324"/>
      <c r="D12" s="309"/>
      <c r="E12" s="325"/>
      <c r="F12" s="472"/>
      <c r="G12" s="314"/>
      <c r="H12" s="325"/>
      <c r="I12" s="324"/>
      <c r="J12" s="326"/>
      <c r="K12" s="374"/>
      <c r="L12" s="34"/>
    </row>
    <row r="13" spans="1:18" ht="26.4">
      <c r="A13" s="304"/>
      <c r="B13" s="304"/>
      <c r="C13" s="304"/>
      <c r="D13" s="309"/>
      <c r="E13" s="304"/>
      <c r="F13" s="472"/>
      <c r="G13" s="363" t="str">
        <f>C14</f>
        <v>3.1.1b: Food and nutrition security for small-scale fishing and smallholder farming communities</v>
      </c>
      <c r="H13" s="363"/>
      <c r="I13" s="363"/>
      <c r="J13" s="364"/>
      <c r="K13" s="307"/>
      <c r="L13" s="34" t="s">
        <v>505</v>
      </c>
      <c r="M13" s="466" t="s">
        <v>506</v>
      </c>
      <c r="N13" s="466"/>
      <c r="O13" s="466"/>
      <c r="P13" s="466"/>
      <c r="Q13" s="466"/>
      <c r="R13" s="365"/>
    </row>
    <row r="14" spans="1:18" ht="55.2">
      <c r="A14" s="305" t="s">
        <v>839</v>
      </c>
      <c r="B14" s="305" t="s">
        <v>840</v>
      </c>
      <c r="C14" s="322" t="s">
        <v>256</v>
      </c>
      <c r="D14" s="309" t="s">
        <v>214</v>
      </c>
      <c r="E14" s="309" t="s">
        <v>450</v>
      </c>
      <c r="F14" s="472"/>
      <c r="G14" s="329"/>
      <c r="H14" s="309" t="s">
        <v>450</v>
      </c>
      <c r="I14" s="310" t="s">
        <v>214</v>
      </c>
      <c r="J14" s="311" t="s">
        <v>521</v>
      </c>
      <c r="K14" s="311" t="s">
        <v>845</v>
      </c>
      <c r="L14" s="34" t="s">
        <v>505</v>
      </c>
      <c r="M14" s="366" t="str">
        <f t="shared" ref="M14:M19" si="0">IF(OR(N14="N",O14="N",P14="N"),"N",
IF(AND(N14="",O14="",P14=""),"",
IF(OR(
AND(N14="Not Assessed",O14&lt;&gt;"Y",P14&lt;&gt;"Y"),
AND(O14="Not Assessed",N14&lt;&gt;"Y",P14&lt;&gt;"Y"),
AND(P14="Not Assessed",O14&lt;&gt;"Y",N14&lt;&gt;"Y")),
"Not Assessed",
IF(OR(N14="Y",O14="Y",P14="Y"),"Y",
IF(OR(N14="NA",O14="NA",P14="NA"),"NA","Y")))))</f>
        <v/>
      </c>
      <c r="N14" s="332"/>
      <c r="O14" s="332"/>
      <c r="P14" s="332"/>
      <c r="Q14" s="334"/>
      <c r="R14" s="333"/>
    </row>
    <row r="15" spans="1:18" ht="55.2">
      <c r="A15" s="305" t="s">
        <v>839</v>
      </c>
      <c r="B15" s="305" t="s">
        <v>840</v>
      </c>
      <c r="C15" s="322" t="s">
        <v>256</v>
      </c>
      <c r="D15" s="309" t="s">
        <v>214</v>
      </c>
      <c r="E15" s="309" t="s">
        <v>451</v>
      </c>
      <c r="F15" s="472"/>
      <c r="G15" s="329"/>
      <c r="H15" s="309" t="s">
        <v>451</v>
      </c>
      <c r="I15" s="310" t="s">
        <v>214</v>
      </c>
      <c r="J15" s="311" t="s">
        <v>846</v>
      </c>
      <c r="K15" s="311" t="s">
        <v>847</v>
      </c>
      <c r="L15" s="34" t="s">
        <v>505</v>
      </c>
      <c r="M15" s="366" t="str">
        <f t="shared" si="0"/>
        <v/>
      </c>
      <c r="N15" s="332"/>
      <c r="O15" s="332"/>
      <c r="P15" s="332"/>
      <c r="Q15" s="334"/>
      <c r="R15" s="333"/>
    </row>
    <row r="16" spans="1:18" ht="41.4">
      <c r="A16" s="305" t="s">
        <v>839</v>
      </c>
      <c r="B16" s="305" t="s">
        <v>840</v>
      </c>
      <c r="C16" s="322" t="s">
        <v>256</v>
      </c>
      <c r="D16" s="309" t="s">
        <v>214</v>
      </c>
      <c r="E16" s="309" t="s">
        <v>452</v>
      </c>
      <c r="F16" s="472"/>
      <c r="G16" s="329"/>
      <c r="H16" s="469" t="s">
        <v>452</v>
      </c>
      <c r="I16" s="467" t="s">
        <v>214</v>
      </c>
      <c r="J16" s="311" t="s">
        <v>848</v>
      </c>
      <c r="K16" s="311" t="s">
        <v>849</v>
      </c>
      <c r="L16" s="34" t="s">
        <v>505</v>
      </c>
      <c r="M16" s="366" t="str">
        <f t="shared" si="0"/>
        <v/>
      </c>
      <c r="N16" s="332"/>
      <c r="O16" s="332"/>
      <c r="P16" s="332"/>
      <c r="Q16" s="334"/>
      <c r="R16" s="333"/>
    </row>
    <row r="17" spans="1:18" ht="69">
      <c r="A17" s="305" t="s">
        <v>839</v>
      </c>
      <c r="B17" s="305" t="s">
        <v>840</v>
      </c>
      <c r="C17" s="322" t="s">
        <v>256</v>
      </c>
      <c r="D17" s="309" t="s">
        <v>214</v>
      </c>
      <c r="E17" s="309" t="s">
        <v>452</v>
      </c>
      <c r="F17" s="472"/>
      <c r="G17" s="329"/>
      <c r="H17" s="470"/>
      <c r="I17" s="468"/>
      <c r="J17" s="311" t="s">
        <v>850</v>
      </c>
      <c r="K17" s="311" t="s">
        <v>851</v>
      </c>
      <c r="L17" s="34" t="s">
        <v>505</v>
      </c>
      <c r="M17" s="366" t="str">
        <f t="shared" si="0"/>
        <v/>
      </c>
      <c r="N17" s="332"/>
      <c r="O17" s="332"/>
      <c r="P17" s="332"/>
      <c r="Q17" s="334"/>
      <c r="R17" s="333"/>
    </row>
    <row r="18" spans="1:18" ht="96.6">
      <c r="A18" s="305" t="s">
        <v>839</v>
      </c>
      <c r="B18" s="305" t="s">
        <v>840</v>
      </c>
      <c r="C18" s="322" t="s">
        <v>256</v>
      </c>
      <c r="D18" s="309" t="s">
        <v>225</v>
      </c>
      <c r="E18" s="309" t="s">
        <v>453</v>
      </c>
      <c r="F18" s="472"/>
      <c r="G18" s="329"/>
      <c r="H18" s="309" t="s">
        <v>453</v>
      </c>
      <c r="I18" s="312" t="s">
        <v>225</v>
      </c>
      <c r="J18" s="311" t="s">
        <v>852</v>
      </c>
      <c r="K18" s="311" t="s">
        <v>853</v>
      </c>
      <c r="L18" s="34" t="s">
        <v>505</v>
      </c>
      <c r="M18" s="366" t="str">
        <f t="shared" si="0"/>
        <v/>
      </c>
      <c r="N18" s="332"/>
      <c r="O18" s="332"/>
      <c r="P18" s="332"/>
      <c r="Q18" s="334"/>
      <c r="R18" s="333"/>
    </row>
    <row r="19" spans="1:18" ht="41.4">
      <c r="A19" s="305" t="s">
        <v>839</v>
      </c>
      <c r="B19" s="305" t="s">
        <v>840</v>
      </c>
      <c r="C19" s="322" t="s">
        <v>256</v>
      </c>
      <c r="D19" s="309" t="s">
        <v>225</v>
      </c>
      <c r="E19" s="309" t="s">
        <v>454</v>
      </c>
      <c r="F19" s="472"/>
      <c r="G19" s="329"/>
      <c r="H19" s="309" t="s">
        <v>454</v>
      </c>
      <c r="I19" s="312" t="s">
        <v>225</v>
      </c>
      <c r="J19" s="311" t="s">
        <v>854</v>
      </c>
      <c r="K19" s="311" t="s">
        <v>849</v>
      </c>
      <c r="L19" s="34" t="s">
        <v>505</v>
      </c>
      <c r="M19" s="366" t="str">
        <f t="shared" si="0"/>
        <v/>
      </c>
      <c r="N19" s="332"/>
      <c r="O19" s="332"/>
      <c r="P19" s="332"/>
      <c r="Q19" s="334"/>
      <c r="R19" s="333"/>
    </row>
    <row r="20" spans="1:18" ht="13.8">
      <c r="A20" s="323"/>
      <c r="B20" s="324"/>
      <c r="C20" s="324"/>
      <c r="D20" s="309"/>
      <c r="E20" s="325"/>
      <c r="F20" s="472"/>
      <c r="G20" s="314"/>
      <c r="H20" s="325"/>
      <c r="I20" s="324"/>
      <c r="J20" s="326"/>
      <c r="K20" s="374"/>
      <c r="L20" s="34"/>
    </row>
    <row r="21" spans="1:18" ht="26.4">
      <c r="A21" s="304"/>
      <c r="B21" s="304"/>
      <c r="C21" s="304"/>
      <c r="D21" s="309"/>
      <c r="E21" s="304"/>
      <c r="F21" s="472"/>
      <c r="G21" s="363" t="str">
        <f>C22</f>
        <v>3.1.2: Healthcare</v>
      </c>
      <c r="H21" s="363"/>
      <c r="I21" s="363"/>
      <c r="J21" s="364"/>
      <c r="K21" s="307"/>
      <c r="L21" s="34" t="s">
        <v>505</v>
      </c>
      <c r="M21" s="466" t="s">
        <v>506</v>
      </c>
      <c r="N21" s="466"/>
      <c r="O21" s="466"/>
      <c r="P21" s="466"/>
      <c r="Q21" s="466"/>
      <c r="R21" s="365"/>
    </row>
    <row r="22" spans="1:18" ht="55.2">
      <c r="A22" s="305" t="s">
        <v>839</v>
      </c>
      <c r="B22" s="305" t="s">
        <v>840</v>
      </c>
      <c r="C22" s="322" t="s">
        <v>258</v>
      </c>
      <c r="D22" s="309" t="s">
        <v>214</v>
      </c>
      <c r="E22" s="309" t="s">
        <v>455</v>
      </c>
      <c r="F22" s="472"/>
      <c r="G22" s="329"/>
      <c r="H22" s="309" t="s">
        <v>455</v>
      </c>
      <c r="I22" s="310" t="s">
        <v>214</v>
      </c>
      <c r="J22" s="311" t="s">
        <v>521</v>
      </c>
      <c r="K22" s="311"/>
      <c r="L22" s="34" t="s">
        <v>505</v>
      </c>
      <c r="M22" s="366" t="str">
        <f t="shared" ref="M22:M27" si="1">IF(OR(N22="N",O22="N",P22="N"),"N",
IF(AND(N22="",O22="",P22=""),"",
IF(OR(
AND(N22="Not Assessed",O22&lt;&gt;"Y",P22&lt;&gt;"Y"),
AND(O22="Not Assessed",N22&lt;&gt;"Y",P22&lt;&gt;"Y"),
AND(P22="Not Assessed",O22&lt;&gt;"Y",N22&lt;&gt;"Y")),
"Not Assessed",
IF(OR(N22="Y",O22="Y",P22="Y"),"Y",
IF(OR(N22="NA",O22="NA",P22="NA"),"NA","Y")))))</f>
        <v/>
      </c>
      <c r="N22" s="332"/>
      <c r="O22" s="332"/>
      <c r="P22" s="332"/>
      <c r="Q22" s="334"/>
      <c r="R22" s="333"/>
    </row>
    <row r="23" spans="1:18" ht="110.4">
      <c r="A23" s="305" t="s">
        <v>839</v>
      </c>
      <c r="B23" s="305" t="s">
        <v>840</v>
      </c>
      <c r="C23" s="322" t="s">
        <v>258</v>
      </c>
      <c r="D23" s="309" t="s">
        <v>214</v>
      </c>
      <c r="E23" s="309" t="s">
        <v>456</v>
      </c>
      <c r="F23" s="472"/>
      <c r="G23" s="329"/>
      <c r="H23" s="309" t="s">
        <v>456</v>
      </c>
      <c r="I23" s="310" t="s">
        <v>214</v>
      </c>
      <c r="J23" s="311" t="s">
        <v>855</v>
      </c>
      <c r="K23" s="311" t="s">
        <v>856</v>
      </c>
      <c r="L23" s="34" t="s">
        <v>505</v>
      </c>
      <c r="M23" s="366" t="str">
        <f t="shared" si="1"/>
        <v/>
      </c>
      <c r="N23" s="332"/>
      <c r="O23" s="332"/>
      <c r="P23" s="332"/>
      <c r="Q23" s="334"/>
      <c r="R23" s="333"/>
    </row>
    <row r="24" spans="1:18" ht="27.6">
      <c r="A24" s="305" t="s">
        <v>839</v>
      </c>
      <c r="B24" s="305" t="s">
        <v>840</v>
      </c>
      <c r="C24" s="322" t="s">
        <v>258</v>
      </c>
      <c r="D24" s="309" t="s">
        <v>214</v>
      </c>
      <c r="E24" s="309" t="s">
        <v>457</v>
      </c>
      <c r="F24" s="472"/>
      <c r="G24" s="329"/>
      <c r="H24" s="309" t="s">
        <v>457</v>
      </c>
      <c r="I24" s="310" t="s">
        <v>214</v>
      </c>
      <c r="J24" s="311" t="s">
        <v>857</v>
      </c>
      <c r="K24" s="311" t="s">
        <v>858</v>
      </c>
      <c r="L24" s="34" t="s">
        <v>505</v>
      </c>
      <c r="M24" s="366" t="str">
        <f t="shared" si="1"/>
        <v/>
      </c>
      <c r="N24" s="332"/>
      <c r="O24" s="332"/>
      <c r="P24" s="332"/>
      <c r="Q24" s="334"/>
      <c r="R24" s="333"/>
    </row>
    <row r="25" spans="1:18" ht="27.6">
      <c r="A25" s="305" t="s">
        <v>839</v>
      </c>
      <c r="B25" s="305" t="s">
        <v>840</v>
      </c>
      <c r="C25" s="322" t="s">
        <v>258</v>
      </c>
      <c r="D25" s="309" t="s">
        <v>225</v>
      </c>
      <c r="E25" s="309" t="s">
        <v>458</v>
      </c>
      <c r="F25" s="472"/>
      <c r="G25" s="329"/>
      <c r="H25" s="309" t="s">
        <v>458</v>
      </c>
      <c r="I25" s="312" t="s">
        <v>225</v>
      </c>
      <c r="J25" s="311" t="s">
        <v>859</v>
      </c>
      <c r="K25" s="311" t="s">
        <v>860</v>
      </c>
      <c r="L25" s="34" t="s">
        <v>505</v>
      </c>
      <c r="M25" s="366" t="str">
        <f t="shared" si="1"/>
        <v/>
      </c>
      <c r="N25" s="332"/>
      <c r="O25" s="332"/>
      <c r="P25" s="332"/>
      <c r="Q25" s="334"/>
      <c r="R25" s="333"/>
    </row>
    <row r="26" spans="1:18" ht="27.6">
      <c r="A26" s="305" t="s">
        <v>839</v>
      </c>
      <c r="B26" s="305" t="s">
        <v>840</v>
      </c>
      <c r="C26" s="322" t="s">
        <v>258</v>
      </c>
      <c r="D26" s="309" t="s">
        <v>225</v>
      </c>
      <c r="E26" s="309" t="s">
        <v>459</v>
      </c>
      <c r="F26" s="472"/>
      <c r="G26" s="329"/>
      <c r="H26" s="309" t="s">
        <v>459</v>
      </c>
      <c r="I26" s="312" t="s">
        <v>225</v>
      </c>
      <c r="J26" s="311" t="s">
        <v>861</v>
      </c>
      <c r="K26" s="311" t="s">
        <v>862</v>
      </c>
      <c r="L26" s="34" t="s">
        <v>505</v>
      </c>
      <c r="M26" s="366" t="str">
        <f t="shared" si="1"/>
        <v/>
      </c>
      <c r="N26" s="332"/>
      <c r="O26" s="332"/>
      <c r="P26" s="332"/>
      <c r="Q26" s="334"/>
      <c r="R26" s="333"/>
    </row>
    <row r="27" spans="1:18" ht="27.6">
      <c r="A27" s="305" t="s">
        <v>839</v>
      </c>
      <c r="B27" s="305" t="s">
        <v>840</v>
      </c>
      <c r="C27" s="322" t="s">
        <v>258</v>
      </c>
      <c r="D27" s="309" t="s">
        <v>225</v>
      </c>
      <c r="E27" s="309" t="s">
        <v>460</v>
      </c>
      <c r="F27" s="472"/>
      <c r="G27" s="329"/>
      <c r="H27" s="309" t="s">
        <v>460</v>
      </c>
      <c r="I27" s="312" t="s">
        <v>225</v>
      </c>
      <c r="J27" s="311" t="s">
        <v>863</v>
      </c>
      <c r="K27" s="311"/>
      <c r="L27" s="34" t="s">
        <v>505</v>
      </c>
      <c r="M27" s="366" t="str">
        <f t="shared" si="1"/>
        <v/>
      </c>
      <c r="N27" s="332"/>
      <c r="O27" s="332"/>
      <c r="P27" s="332"/>
      <c r="Q27" s="334"/>
      <c r="R27" s="333"/>
    </row>
    <row r="28" spans="1:18" ht="13.8">
      <c r="A28" s="323"/>
      <c r="B28" s="324"/>
      <c r="C28" s="324"/>
      <c r="D28" s="309"/>
      <c r="E28" s="325"/>
      <c r="F28" s="472"/>
      <c r="G28" s="314"/>
      <c r="H28" s="325"/>
      <c r="I28" s="324"/>
      <c r="J28" s="326"/>
      <c r="K28" s="374"/>
      <c r="L28" s="34"/>
    </row>
    <row r="29" spans="1:18" ht="26.4">
      <c r="A29" s="304"/>
      <c r="B29" s="304"/>
      <c r="C29" s="304"/>
      <c r="D29" s="309"/>
      <c r="E29" s="304"/>
      <c r="F29" s="472"/>
      <c r="G29" s="363" t="str">
        <f>C30</f>
        <v>3.1.3: Education</v>
      </c>
      <c r="H29" s="363"/>
      <c r="I29" s="363"/>
      <c r="J29" s="364"/>
      <c r="K29" s="307"/>
      <c r="L29" s="34" t="s">
        <v>505</v>
      </c>
      <c r="M29" s="466" t="s">
        <v>506</v>
      </c>
      <c r="N29" s="466"/>
      <c r="O29" s="466"/>
      <c r="P29" s="466"/>
      <c r="Q29" s="466"/>
      <c r="R29" s="365"/>
    </row>
    <row r="30" spans="1:18" ht="55.2">
      <c r="A30" s="305" t="s">
        <v>839</v>
      </c>
      <c r="B30" s="305" t="s">
        <v>840</v>
      </c>
      <c r="C30" s="322" t="s">
        <v>260</v>
      </c>
      <c r="D30" s="309" t="s">
        <v>214</v>
      </c>
      <c r="E30" s="309" t="s">
        <v>461</v>
      </c>
      <c r="F30" s="472"/>
      <c r="G30" s="329"/>
      <c r="H30" s="309" t="s">
        <v>461</v>
      </c>
      <c r="I30" s="310" t="s">
        <v>214</v>
      </c>
      <c r="J30" s="311" t="s">
        <v>521</v>
      </c>
      <c r="K30" s="311"/>
      <c r="L30" s="34" t="s">
        <v>505</v>
      </c>
      <c r="M30" s="366" t="str">
        <f t="shared" ref="M30:M35" si="2">IF(OR(N30="N",O30="N",P30="N"),"N",
IF(AND(N30="",O30="",P30=""),"",
IF(OR(
AND(N30="Not Assessed",O30&lt;&gt;"Y",P30&lt;&gt;"Y"),
AND(O30="Not Assessed",N30&lt;&gt;"Y",P30&lt;&gt;"Y"),
AND(P30="Not Assessed",O30&lt;&gt;"Y",N30&lt;&gt;"Y")),
"Not Assessed",
IF(OR(N30="Y",O30="Y",P30="Y"),"Y",
IF(OR(N30="NA",O30="NA",P30="NA"),"NA","Y")))))</f>
        <v/>
      </c>
      <c r="N30" s="332"/>
      <c r="O30" s="332"/>
      <c r="P30" s="332"/>
      <c r="Q30" s="334"/>
      <c r="R30" s="333"/>
    </row>
    <row r="31" spans="1:18" ht="69">
      <c r="A31" s="305" t="s">
        <v>839</v>
      </c>
      <c r="B31" s="305" t="s">
        <v>840</v>
      </c>
      <c r="C31" s="322" t="s">
        <v>260</v>
      </c>
      <c r="D31" s="309" t="s">
        <v>214</v>
      </c>
      <c r="E31" s="309" t="s">
        <v>462</v>
      </c>
      <c r="F31" s="472"/>
      <c r="G31" s="329"/>
      <c r="H31" s="309" t="s">
        <v>462</v>
      </c>
      <c r="I31" s="310" t="s">
        <v>214</v>
      </c>
      <c r="J31" s="311" t="s">
        <v>864</v>
      </c>
      <c r="K31" s="311" t="s">
        <v>865</v>
      </c>
      <c r="L31" s="34" t="s">
        <v>505</v>
      </c>
      <c r="M31" s="366" t="str">
        <f t="shared" si="2"/>
        <v/>
      </c>
      <c r="N31" s="332"/>
      <c r="O31" s="332"/>
      <c r="P31" s="332"/>
      <c r="Q31" s="334"/>
      <c r="R31" s="333"/>
    </row>
    <row r="32" spans="1:18" ht="55.2">
      <c r="A32" s="305" t="s">
        <v>839</v>
      </c>
      <c r="B32" s="305" t="s">
        <v>840</v>
      </c>
      <c r="C32" s="322" t="s">
        <v>260</v>
      </c>
      <c r="D32" s="309" t="s">
        <v>214</v>
      </c>
      <c r="E32" s="309" t="s">
        <v>463</v>
      </c>
      <c r="F32" s="472"/>
      <c r="G32" s="329"/>
      <c r="H32" s="309" t="s">
        <v>463</v>
      </c>
      <c r="I32" s="310" t="s">
        <v>214</v>
      </c>
      <c r="J32" s="311" t="s">
        <v>866</v>
      </c>
      <c r="K32" s="311" t="s">
        <v>867</v>
      </c>
      <c r="L32" s="34" t="s">
        <v>505</v>
      </c>
      <c r="M32" s="366" t="str">
        <f t="shared" si="2"/>
        <v/>
      </c>
      <c r="N32" s="332"/>
      <c r="O32" s="332"/>
      <c r="P32" s="332"/>
      <c r="Q32" s="334"/>
      <c r="R32" s="333"/>
    </row>
    <row r="33" spans="1:18" ht="26.4">
      <c r="A33" s="305" t="s">
        <v>839</v>
      </c>
      <c r="B33" s="305" t="s">
        <v>840</v>
      </c>
      <c r="C33" s="322" t="s">
        <v>260</v>
      </c>
      <c r="D33" s="309" t="s">
        <v>214</v>
      </c>
      <c r="E33" s="309" t="s">
        <v>464</v>
      </c>
      <c r="F33" s="472"/>
      <c r="G33" s="329"/>
      <c r="H33" s="309" t="s">
        <v>464</v>
      </c>
      <c r="I33" s="310" t="s">
        <v>214</v>
      </c>
      <c r="J33" s="311" t="s">
        <v>868</v>
      </c>
      <c r="K33" s="311"/>
      <c r="L33" s="34" t="s">
        <v>505</v>
      </c>
      <c r="M33" s="366" t="str">
        <f t="shared" si="2"/>
        <v/>
      </c>
      <c r="N33" s="332"/>
      <c r="O33" s="332"/>
      <c r="P33" s="332"/>
      <c r="Q33" s="334"/>
      <c r="R33" s="333"/>
    </row>
    <row r="34" spans="1:18" ht="27.6">
      <c r="A34" s="305" t="s">
        <v>839</v>
      </c>
      <c r="B34" s="305" t="s">
        <v>840</v>
      </c>
      <c r="C34" s="322" t="s">
        <v>260</v>
      </c>
      <c r="D34" s="309" t="s">
        <v>225</v>
      </c>
      <c r="E34" s="309" t="s">
        <v>465</v>
      </c>
      <c r="F34" s="472"/>
      <c r="G34" s="329"/>
      <c r="H34" s="309" t="s">
        <v>465</v>
      </c>
      <c r="I34" s="312" t="s">
        <v>225</v>
      </c>
      <c r="J34" s="311" t="s">
        <v>869</v>
      </c>
      <c r="K34" s="311"/>
      <c r="L34" s="34" t="s">
        <v>505</v>
      </c>
      <c r="M34" s="366" t="str">
        <f t="shared" si="2"/>
        <v/>
      </c>
      <c r="N34" s="332"/>
      <c r="O34" s="332"/>
      <c r="P34" s="332"/>
      <c r="Q34" s="334"/>
      <c r="R34" s="333"/>
    </row>
    <row r="35" spans="1:18" ht="69">
      <c r="A35" s="305" t="s">
        <v>839</v>
      </c>
      <c r="B35" s="305" t="s">
        <v>840</v>
      </c>
      <c r="C35" s="322" t="s">
        <v>260</v>
      </c>
      <c r="D35" s="309" t="s">
        <v>225</v>
      </c>
      <c r="E35" s="309" t="s">
        <v>466</v>
      </c>
      <c r="F35" s="472"/>
      <c r="G35" s="329"/>
      <c r="H35" s="309" t="s">
        <v>466</v>
      </c>
      <c r="I35" s="312" t="s">
        <v>225</v>
      </c>
      <c r="J35" s="311" t="s">
        <v>870</v>
      </c>
      <c r="K35" s="311" t="s">
        <v>871</v>
      </c>
      <c r="L35" s="34" t="s">
        <v>505</v>
      </c>
      <c r="M35" s="366" t="str">
        <f t="shared" si="2"/>
        <v/>
      </c>
      <c r="N35" s="332"/>
      <c r="O35" s="332"/>
      <c r="P35" s="332"/>
      <c r="Q35" s="334"/>
      <c r="R35" s="333"/>
    </row>
    <row r="36" spans="1:18" ht="13.8">
      <c r="A36" s="323"/>
      <c r="B36" s="324"/>
      <c r="C36" s="324"/>
      <c r="D36" s="309"/>
      <c r="E36" s="325"/>
      <c r="F36" s="472"/>
      <c r="G36" s="314"/>
      <c r="H36" s="325"/>
      <c r="I36" s="324"/>
      <c r="J36" s="326"/>
      <c r="K36" s="374"/>
      <c r="L36" s="34"/>
    </row>
    <row r="37" spans="1:18" ht="26.4">
      <c r="A37" s="304"/>
      <c r="B37" s="304"/>
      <c r="C37" s="304"/>
      <c r="D37" s="309"/>
      <c r="E37" s="304"/>
      <c r="F37" s="472"/>
      <c r="G37" s="363" t="str">
        <f>C38</f>
        <v>3.1.4: Access to basic services for small-scale fishing and smallholder farming communities</v>
      </c>
      <c r="H37" s="363"/>
      <c r="I37" s="363"/>
      <c r="J37" s="364"/>
      <c r="K37" s="307"/>
      <c r="L37" s="34" t="s">
        <v>505</v>
      </c>
      <c r="M37" s="466" t="s">
        <v>506</v>
      </c>
      <c r="N37" s="466"/>
      <c r="O37" s="466"/>
      <c r="P37" s="466"/>
      <c r="Q37" s="466"/>
      <c r="R37" s="365"/>
    </row>
    <row r="38" spans="1:18" ht="55.2">
      <c r="A38" s="305" t="s">
        <v>839</v>
      </c>
      <c r="B38" s="305" t="s">
        <v>840</v>
      </c>
      <c r="C38" s="322" t="s">
        <v>262</v>
      </c>
      <c r="D38" s="309" t="s">
        <v>214</v>
      </c>
      <c r="E38" s="309" t="s">
        <v>467</v>
      </c>
      <c r="F38" s="472"/>
      <c r="G38" s="329"/>
      <c r="H38" s="309" t="s">
        <v>467</v>
      </c>
      <c r="I38" s="310" t="s">
        <v>214</v>
      </c>
      <c r="J38" s="311" t="s">
        <v>521</v>
      </c>
      <c r="K38" s="311"/>
      <c r="L38" s="34" t="s">
        <v>505</v>
      </c>
      <c r="M38" s="366" t="str">
        <f t="shared" ref="M38:M46" si="3">IF(OR(N38="N",O38="N",P38="N"),"N",
IF(AND(N38="",O38="",P38=""),"",
IF(OR(
AND(N38="Not Assessed",O38&lt;&gt;"Y",P38&lt;&gt;"Y"),
AND(O38="Not Assessed",N38&lt;&gt;"Y",P38&lt;&gt;"Y"),
AND(P38="Not Assessed",O38&lt;&gt;"Y",N38&lt;&gt;"Y")),
"Not Assessed",
IF(OR(N38="Y",O38="Y",P38="Y"),"Y",
IF(OR(N38="NA",O38="NA",P38="NA"),"NA","Y")))))</f>
        <v/>
      </c>
      <c r="N38" s="332"/>
      <c r="O38" s="332"/>
      <c r="P38" s="332"/>
      <c r="Q38" s="334"/>
      <c r="R38" s="333"/>
    </row>
    <row r="39" spans="1:18" ht="26.4">
      <c r="A39" s="305" t="s">
        <v>839</v>
      </c>
      <c r="B39" s="305" t="s">
        <v>840</v>
      </c>
      <c r="C39" s="322" t="s">
        <v>262</v>
      </c>
      <c r="D39" s="309" t="s">
        <v>214</v>
      </c>
      <c r="E39" s="309" t="s">
        <v>468</v>
      </c>
      <c r="F39" s="472"/>
      <c r="G39" s="329"/>
      <c r="H39" s="309" t="s">
        <v>468</v>
      </c>
      <c r="I39" s="310" t="s">
        <v>214</v>
      </c>
      <c r="J39" s="311" t="s">
        <v>872</v>
      </c>
      <c r="K39" s="311"/>
      <c r="L39" s="34" t="s">
        <v>505</v>
      </c>
      <c r="M39" s="366" t="str">
        <f t="shared" si="3"/>
        <v/>
      </c>
      <c r="N39" s="332"/>
      <c r="O39" s="332"/>
      <c r="P39" s="332"/>
      <c r="Q39" s="334"/>
      <c r="R39" s="333"/>
    </row>
    <row r="40" spans="1:18" ht="26.4">
      <c r="A40" s="305" t="s">
        <v>839</v>
      </c>
      <c r="B40" s="305" t="s">
        <v>840</v>
      </c>
      <c r="C40" s="322" t="s">
        <v>262</v>
      </c>
      <c r="D40" s="309" t="s">
        <v>214</v>
      </c>
      <c r="E40" s="309" t="s">
        <v>469</v>
      </c>
      <c r="F40" s="472"/>
      <c r="G40" s="329"/>
      <c r="H40" s="309" t="s">
        <v>469</v>
      </c>
      <c r="I40" s="310" t="s">
        <v>214</v>
      </c>
      <c r="J40" s="311" t="s">
        <v>873</v>
      </c>
      <c r="K40" s="311"/>
      <c r="L40" s="34" t="s">
        <v>505</v>
      </c>
      <c r="M40" s="366" t="str">
        <f t="shared" si="3"/>
        <v/>
      </c>
      <c r="N40" s="332"/>
      <c r="O40" s="332"/>
      <c r="P40" s="332"/>
      <c r="Q40" s="334"/>
      <c r="R40" s="333"/>
    </row>
    <row r="41" spans="1:18" ht="26.4">
      <c r="A41" s="305" t="s">
        <v>839</v>
      </c>
      <c r="B41" s="305" t="s">
        <v>840</v>
      </c>
      <c r="C41" s="322" t="s">
        <v>262</v>
      </c>
      <c r="D41" s="309" t="s">
        <v>214</v>
      </c>
      <c r="E41" s="309" t="s">
        <v>470</v>
      </c>
      <c r="F41" s="472"/>
      <c r="G41" s="329"/>
      <c r="H41" s="309" t="s">
        <v>470</v>
      </c>
      <c r="I41" s="310" t="s">
        <v>214</v>
      </c>
      <c r="J41" s="311" t="s">
        <v>874</v>
      </c>
      <c r="K41" s="311"/>
      <c r="L41" s="34" t="s">
        <v>505</v>
      </c>
      <c r="M41" s="366" t="str">
        <f t="shared" si="3"/>
        <v/>
      </c>
      <c r="N41" s="332"/>
      <c r="O41" s="332"/>
      <c r="P41" s="332"/>
      <c r="Q41" s="334"/>
      <c r="R41" s="333"/>
    </row>
    <row r="42" spans="1:18" ht="26.4">
      <c r="A42" s="305" t="s">
        <v>839</v>
      </c>
      <c r="B42" s="305" t="s">
        <v>840</v>
      </c>
      <c r="C42" s="322" t="s">
        <v>262</v>
      </c>
      <c r="D42" s="309" t="s">
        <v>214</v>
      </c>
      <c r="E42" s="309" t="s">
        <v>471</v>
      </c>
      <c r="F42" s="472"/>
      <c r="G42" s="329"/>
      <c r="H42" s="309" t="s">
        <v>471</v>
      </c>
      <c r="I42" s="310" t="s">
        <v>214</v>
      </c>
      <c r="J42" s="311" t="s">
        <v>875</v>
      </c>
      <c r="K42" s="311"/>
      <c r="L42" s="34" t="s">
        <v>505</v>
      </c>
      <c r="M42" s="366" t="str">
        <f t="shared" si="3"/>
        <v/>
      </c>
      <c r="N42" s="332"/>
      <c r="O42" s="332"/>
      <c r="P42" s="332"/>
      <c r="Q42" s="334"/>
      <c r="R42" s="333"/>
    </row>
    <row r="43" spans="1:18" ht="26.4">
      <c r="A43" s="305" t="s">
        <v>839</v>
      </c>
      <c r="B43" s="305" t="s">
        <v>840</v>
      </c>
      <c r="C43" s="322" t="s">
        <v>262</v>
      </c>
      <c r="D43" s="309" t="s">
        <v>225</v>
      </c>
      <c r="E43" s="309" t="s">
        <v>472</v>
      </c>
      <c r="F43" s="472"/>
      <c r="G43" s="329"/>
      <c r="H43" s="309" t="s">
        <v>472</v>
      </c>
      <c r="I43" s="312" t="s">
        <v>225</v>
      </c>
      <c r="J43" s="311" t="s">
        <v>876</v>
      </c>
      <c r="K43" s="311"/>
      <c r="L43" s="34" t="s">
        <v>505</v>
      </c>
      <c r="M43" s="366" t="str">
        <f t="shared" si="3"/>
        <v/>
      </c>
      <c r="N43" s="332"/>
      <c r="O43" s="332"/>
      <c r="P43" s="332"/>
      <c r="Q43" s="334"/>
      <c r="R43" s="333"/>
    </row>
    <row r="44" spans="1:18" ht="26.4">
      <c r="A44" s="305" t="s">
        <v>839</v>
      </c>
      <c r="B44" s="305" t="s">
        <v>840</v>
      </c>
      <c r="C44" s="322" t="s">
        <v>262</v>
      </c>
      <c r="D44" s="309" t="s">
        <v>225</v>
      </c>
      <c r="E44" s="309" t="s">
        <v>473</v>
      </c>
      <c r="F44" s="472"/>
      <c r="G44" s="329"/>
      <c r="H44" s="309" t="s">
        <v>473</v>
      </c>
      <c r="I44" s="312" t="s">
        <v>225</v>
      </c>
      <c r="J44" s="311" t="s">
        <v>877</v>
      </c>
      <c r="K44" s="311"/>
      <c r="L44" s="34" t="s">
        <v>505</v>
      </c>
      <c r="M44" s="366" t="str">
        <f t="shared" si="3"/>
        <v/>
      </c>
      <c r="N44" s="332"/>
      <c r="O44" s="332"/>
      <c r="P44" s="332"/>
      <c r="Q44" s="334"/>
      <c r="R44" s="333"/>
    </row>
    <row r="45" spans="1:18" ht="27.6">
      <c r="A45" s="305" t="s">
        <v>839</v>
      </c>
      <c r="B45" s="305" t="s">
        <v>840</v>
      </c>
      <c r="C45" s="322" t="s">
        <v>262</v>
      </c>
      <c r="D45" s="309" t="s">
        <v>225</v>
      </c>
      <c r="E45" s="309" t="s">
        <v>474</v>
      </c>
      <c r="F45" s="472"/>
      <c r="G45" s="329"/>
      <c r="H45" s="309" t="s">
        <v>474</v>
      </c>
      <c r="I45" s="312" t="s">
        <v>225</v>
      </c>
      <c r="J45" s="311" t="s">
        <v>878</v>
      </c>
      <c r="K45" s="311"/>
      <c r="L45" s="34" t="s">
        <v>505</v>
      </c>
      <c r="M45" s="366" t="str">
        <f t="shared" si="3"/>
        <v/>
      </c>
      <c r="N45" s="332"/>
      <c r="O45" s="332"/>
      <c r="P45" s="332"/>
      <c r="Q45" s="334"/>
      <c r="R45" s="333"/>
    </row>
    <row r="46" spans="1:18" ht="27.6">
      <c r="A46" s="305" t="s">
        <v>839</v>
      </c>
      <c r="B46" s="305" t="s">
        <v>840</v>
      </c>
      <c r="C46" s="322" t="s">
        <v>262</v>
      </c>
      <c r="D46" s="309" t="s">
        <v>225</v>
      </c>
      <c r="E46" s="309" t="s">
        <v>475</v>
      </c>
      <c r="F46" s="472"/>
      <c r="G46" s="329"/>
      <c r="H46" s="309" t="s">
        <v>475</v>
      </c>
      <c r="I46" s="312" t="s">
        <v>225</v>
      </c>
      <c r="J46" s="311" t="s">
        <v>879</v>
      </c>
      <c r="K46" s="311"/>
      <c r="L46" s="34" t="s">
        <v>505</v>
      </c>
      <c r="M46" s="366" t="str">
        <f t="shared" si="3"/>
        <v/>
      </c>
      <c r="N46" s="332"/>
      <c r="O46" s="332"/>
      <c r="P46" s="332"/>
      <c r="Q46" s="334"/>
      <c r="R46" s="333"/>
    </row>
    <row r="47" spans="1:18" ht="13.8">
      <c r="A47" s="323"/>
      <c r="B47" s="324"/>
      <c r="C47" s="324"/>
      <c r="D47" s="309"/>
      <c r="E47" s="325"/>
      <c r="F47" s="472"/>
      <c r="G47" s="314"/>
      <c r="H47" s="325"/>
      <c r="I47" s="324"/>
      <c r="J47" s="326"/>
      <c r="K47" s="374"/>
      <c r="L47" s="34"/>
    </row>
    <row r="48" spans="1:18" ht="30">
      <c r="A48" s="303"/>
      <c r="B48" s="303"/>
      <c r="C48" s="303"/>
      <c r="D48" s="303"/>
      <c r="E48" s="303"/>
      <c r="F48" s="471" t="str">
        <f>B50</f>
        <v xml:space="preserve">Component 3.2: Livelihood opportunities are secured or improved, including fair access to markets and capabilities to maintain income generation. </v>
      </c>
      <c r="G48" s="471"/>
      <c r="H48" s="471"/>
      <c r="I48" s="471"/>
      <c r="J48" s="471"/>
      <c r="K48" s="479"/>
      <c r="L48" s="330" t="s">
        <v>505</v>
      </c>
      <c r="M48" s="361"/>
      <c r="N48" s="361"/>
      <c r="O48" s="361"/>
      <c r="P48" s="361"/>
      <c r="Q48" s="361"/>
      <c r="R48" s="361"/>
    </row>
    <row r="49" spans="1:18" ht="26.4">
      <c r="A49" s="304"/>
      <c r="B49" s="304"/>
      <c r="C49" s="304"/>
      <c r="D49" s="309"/>
      <c r="E49" s="304"/>
      <c r="F49" s="472"/>
      <c r="G49" s="363" t="str">
        <f>C50</f>
        <v>3.2.1: Benefits to and within the community</v>
      </c>
      <c r="H49" s="363"/>
      <c r="I49" s="363"/>
      <c r="J49" s="364"/>
      <c r="K49" s="307"/>
      <c r="L49" s="34" t="s">
        <v>505</v>
      </c>
      <c r="M49" s="466" t="s">
        <v>506</v>
      </c>
      <c r="N49" s="466"/>
      <c r="O49" s="466"/>
      <c r="P49" s="466"/>
      <c r="Q49" s="466"/>
      <c r="R49" s="365" t="s">
        <v>1043</v>
      </c>
    </row>
    <row r="50" spans="1:18" ht="55.2">
      <c r="A50" s="305" t="s">
        <v>839</v>
      </c>
      <c r="B50" s="305" t="s">
        <v>880</v>
      </c>
      <c r="C50" s="322" t="s">
        <v>264</v>
      </c>
      <c r="D50" s="309" t="s">
        <v>214</v>
      </c>
      <c r="E50" s="309" t="s">
        <v>476</v>
      </c>
      <c r="F50" s="472"/>
      <c r="G50" s="329"/>
      <c r="H50" s="309" t="s">
        <v>476</v>
      </c>
      <c r="I50" s="310" t="s">
        <v>214</v>
      </c>
      <c r="J50" s="311" t="s">
        <v>521</v>
      </c>
      <c r="K50" s="311"/>
      <c r="L50" s="34" t="s">
        <v>505</v>
      </c>
      <c r="M50" s="366" t="str">
        <f t="shared" ref="M50:M57" si="4">IF(OR(N50="N",O50="N",P50="N"),"N",
IF(AND(N50="",O50="",P50=""),"",
IF(OR(
AND(N50="Not Assessed",O50&lt;&gt;"Y",P50&lt;&gt;"Y"),
AND(O50="Not Assessed",N50&lt;&gt;"Y",P50&lt;&gt;"Y"),
AND(P50="Not Assessed",O50&lt;&gt;"Y",N50&lt;&gt;"Y")),
"Not Assessed",
IF(OR(N50="Y",O50="Y",P50="Y"),"Y",
IF(OR(N50="NA",O50="NA",P50="NA"),"NA","Y")))))</f>
        <v/>
      </c>
      <c r="N50" s="332"/>
      <c r="O50" s="332"/>
      <c r="P50" s="332"/>
      <c r="Q50" s="334"/>
      <c r="R50" s="333"/>
    </row>
    <row r="51" spans="1:18" ht="41.4">
      <c r="A51" s="305" t="s">
        <v>839</v>
      </c>
      <c r="B51" s="305" t="s">
        <v>880</v>
      </c>
      <c r="C51" s="322" t="s">
        <v>264</v>
      </c>
      <c r="D51" s="309" t="s">
        <v>214</v>
      </c>
      <c r="E51" s="309" t="s">
        <v>477</v>
      </c>
      <c r="F51" s="472"/>
      <c r="G51" s="329"/>
      <c r="H51" s="309" t="s">
        <v>477</v>
      </c>
      <c r="I51" s="310" t="s">
        <v>214</v>
      </c>
      <c r="J51" s="311" t="s">
        <v>881</v>
      </c>
      <c r="K51" s="375"/>
      <c r="L51" s="34" t="s">
        <v>505</v>
      </c>
      <c r="M51" s="366" t="str">
        <f t="shared" si="4"/>
        <v/>
      </c>
      <c r="N51" s="332"/>
      <c r="O51" s="332"/>
      <c r="P51" s="332"/>
      <c r="Q51" s="334"/>
      <c r="R51" s="333"/>
    </row>
    <row r="52" spans="1:18" ht="41.4">
      <c r="A52" s="305" t="s">
        <v>839</v>
      </c>
      <c r="B52" s="305" t="s">
        <v>880</v>
      </c>
      <c r="C52" s="322" t="s">
        <v>264</v>
      </c>
      <c r="D52" s="309" t="s">
        <v>214</v>
      </c>
      <c r="E52" s="309" t="s">
        <v>478</v>
      </c>
      <c r="F52" s="472"/>
      <c r="G52" s="329"/>
      <c r="H52" s="309" t="s">
        <v>478</v>
      </c>
      <c r="I52" s="310" t="s">
        <v>214</v>
      </c>
      <c r="J52" s="311" t="s">
        <v>882</v>
      </c>
      <c r="K52" s="311"/>
      <c r="L52" s="34" t="s">
        <v>505</v>
      </c>
      <c r="M52" s="366" t="str">
        <f t="shared" si="4"/>
        <v/>
      </c>
      <c r="N52" s="332"/>
      <c r="O52" s="332"/>
      <c r="P52" s="332"/>
      <c r="Q52" s="334"/>
      <c r="R52" s="333"/>
    </row>
    <row r="53" spans="1:18" ht="27.6">
      <c r="A53" s="305" t="s">
        <v>839</v>
      </c>
      <c r="B53" s="305" t="s">
        <v>880</v>
      </c>
      <c r="C53" s="322" t="s">
        <v>264</v>
      </c>
      <c r="D53" s="309" t="s">
        <v>225</v>
      </c>
      <c r="E53" s="309" t="s">
        <v>479</v>
      </c>
      <c r="F53" s="472"/>
      <c r="G53" s="329"/>
      <c r="H53" s="309" t="s">
        <v>479</v>
      </c>
      <c r="I53" s="312" t="s">
        <v>225</v>
      </c>
      <c r="J53" s="311" t="s">
        <v>883</v>
      </c>
      <c r="K53" s="311"/>
      <c r="L53" s="34" t="s">
        <v>505</v>
      </c>
      <c r="M53" s="366" t="str">
        <f t="shared" si="4"/>
        <v/>
      </c>
      <c r="N53" s="332"/>
      <c r="O53" s="332"/>
      <c r="P53" s="332"/>
      <c r="Q53" s="334"/>
      <c r="R53" s="333"/>
    </row>
    <row r="54" spans="1:18" ht="41.4">
      <c r="A54" s="305" t="s">
        <v>839</v>
      </c>
      <c r="B54" s="305" t="s">
        <v>880</v>
      </c>
      <c r="C54" s="322" t="s">
        <v>264</v>
      </c>
      <c r="D54" s="309" t="s">
        <v>225</v>
      </c>
      <c r="E54" s="309" t="s">
        <v>480</v>
      </c>
      <c r="F54" s="472"/>
      <c r="G54" s="329"/>
      <c r="H54" s="309" t="s">
        <v>480</v>
      </c>
      <c r="I54" s="312" t="s">
        <v>225</v>
      </c>
      <c r="J54" s="311" t="s">
        <v>884</v>
      </c>
      <c r="K54" s="311"/>
      <c r="L54" s="34" t="s">
        <v>505</v>
      </c>
      <c r="M54" s="366" t="str">
        <f t="shared" si="4"/>
        <v/>
      </c>
      <c r="N54" s="332"/>
      <c r="O54" s="332"/>
      <c r="P54" s="332"/>
      <c r="Q54" s="334"/>
      <c r="R54" s="333"/>
    </row>
    <row r="55" spans="1:18" ht="27.6">
      <c r="A55" s="305" t="s">
        <v>839</v>
      </c>
      <c r="B55" s="305" t="s">
        <v>880</v>
      </c>
      <c r="C55" s="322" t="s">
        <v>264</v>
      </c>
      <c r="D55" s="309" t="s">
        <v>225</v>
      </c>
      <c r="E55" s="309" t="s">
        <v>481</v>
      </c>
      <c r="F55" s="472"/>
      <c r="G55" s="329"/>
      <c r="H55" s="309" t="s">
        <v>481</v>
      </c>
      <c r="I55" s="312" t="s">
        <v>225</v>
      </c>
      <c r="J55" s="311" t="s">
        <v>885</v>
      </c>
      <c r="K55" s="311"/>
      <c r="L55" s="34" t="s">
        <v>505</v>
      </c>
      <c r="M55" s="366" t="str">
        <f t="shared" si="4"/>
        <v/>
      </c>
      <c r="N55" s="332"/>
      <c r="O55" s="332"/>
      <c r="P55" s="332"/>
      <c r="Q55" s="334"/>
      <c r="R55" s="333"/>
    </row>
    <row r="56" spans="1:18" ht="27.6">
      <c r="A56" s="305" t="s">
        <v>839</v>
      </c>
      <c r="B56" s="305" t="s">
        <v>880</v>
      </c>
      <c r="C56" s="322" t="s">
        <v>264</v>
      </c>
      <c r="D56" s="309" t="s">
        <v>225</v>
      </c>
      <c r="E56" s="309" t="s">
        <v>482</v>
      </c>
      <c r="F56" s="472"/>
      <c r="G56" s="329"/>
      <c r="H56" s="309" t="s">
        <v>482</v>
      </c>
      <c r="I56" s="312" t="s">
        <v>225</v>
      </c>
      <c r="J56" s="311" t="s">
        <v>886</v>
      </c>
      <c r="K56" s="311"/>
      <c r="L56" s="34" t="s">
        <v>505</v>
      </c>
      <c r="M56" s="366" t="str">
        <f t="shared" si="4"/>
        <v/>
      </c>
      <c r="N56" s="332"/>
      <c r="O56" s="332"/>
      <c r="P56" s="332"/>
      <c r="Q56" s="334"/>
      <c r="R56" s="333"/>
    </row>
    <row r="57" spans="1:18" ht="41.4">
      <c r="A57" s="305" t="s">
        <v>839</v>
      </c>
      <c r="B57" s="305" t="s">
        <v>880</v>
      </c>
      <c r="C57" s="322" t="s">
        <v>264</v>
      </c>
      <c r="D57" s="309" t="s">
        <v>225</v>
      </c>
      <c r="E57" s="309" t="s">
        <v>483</v>
      </c>
      <c r="F57" s="472"/>
      <c r="G57" s="329"/>
      <c r="H57" s="309" t="s">
        <v>483</v>
      </c>
      <c r="I57" s="312" t="s">
        <v>225</v>
      </c>
      <c r="J57" s="311" t="s">
        <v>887</v>
      </c>
      <c r="K57" s="311"/>
      <c r="L57" s="34" t="s">
        <v>505</v>
      </c>
      <c r="M57" s="366" t="str">
        <f t="shared" si="4"/>
        <v/>
      </c>
      <c r="N57" s="332"/>
      <c r="O57" s="332"/>
      <c r="P57" s="332"/>
      <c r="Q57" s="334"/>
      <c r="R57" s="333"/>
    </row>
    <row r="58" spans="1:18" ht="13.8">
      <c r="A58" s="323"/>
      <c r="B58" s="324"/>
      <c r="C58" s="324"/>
      <c r="D58" s="309"/>
      <c r="E58" s="325"/>
      <c r="F58" s="472"/>
      <c r="G58" s="314"/>
      <c r="H58" s="325"/>
      <c r="I58" s="324"/>
      <c r="J58" s="326"/>
      <c r="K58" s="374"/>
      <c r="L58" s="34"/>
    </row>
    <row r="59" spans="1:18" ht="26.4">
      <c r="A59" s="304"/>
      <c r="B59" s="304"/>
      <c r="C59" s="304"/>
      <c r="D59" s="309"/>
      <c r="E59" s="304"/>
      <c r="F59" s="472"/>
      <c r="G59" s="363" t="str">
        <f>C60</f>
        <v xml:space="preserve">3.2.2: Livelihood security </v>
      </c>
      <c r="H59" s="363"/>
      <c r="I59" s="363"/>
      <c r="J59" s="364"/>
      <c r="K59" s="307"/>
      <c r="L59" s="34" t="s">
        <v>505</v>
      </c>
      <c r="M59" s="466" t="s">
        <v>506</v>
      </c>
      <c r="N59" s="466"/>
      <c r="O59" s="466"/>
      <c r="P59" s="466"/>
      <c r="Q59" s="466"/>
      <c r="R59" s="365"/>
    </row>
    <row r="60" spans="1:18" ht="55.2">
      <c r="A60" s="305" t="s">
        <v>839</v>
      </c>
      <c r="B60" s="305" t="s">
        <v>880</v>
      </c>
      <c r="C60" s="322" t="s">
        <v>266</v>
      </c>
      <c r="D60" s="309" t="s">
        <v>214</v>
      </c>
      <c r="E60" s="309" t="s">
        <v>484</v>
      </c>
      <c r="F60" s="472"/>
      <c r="G60" s="329"/>
      <c r="H60" s="309" t="s">
        <v>484</v>
      </c>
      <c r="I60" s="310" t="s">
        <v>214</v>
      </c>
      <c r="J60" s="311" t="s">
        <v>521</v>
      </c>
      <c r="K60" s="311"/>
      <c r="L60" s="34" t="s">
        <v>505</v>
      </c>
      <c r="M60" s="366" t="str">
        <f t="shared" ref="M60:M72" si="5">IF(OR(N60="N",O60="N",P60="N"),"N",
IF(AND(N60="",O60="",P60=""),"",
IF(OR(
AND(N60="Not Assessed",O60&lt;&gt;"Y",P60&lt;&gt;"Y"),
AND(O60="Not Assessed",N60&lt;&gt;"Y",P60&lt;&gt;"Y"),
AND(P60="Not Assessed",O60&lt;&gt;"Y",N60&lt;&gt;"Y")),
"Not Assessed",
IF(OR(N60="Y",O60="Y",P60="Y"),"Y",
IF(OR(N60="NA",O60="NA",P60="NA"),"NA","Y")))))</f>
        <v/>
      </c>
      <c r="N60" s="332"/>
      <c r="O60" s="332"/>
      <c r="P60" s="332"/>
      <c r="Q60" s="334"/>
      <c r="R60" s="333"/>
    </row>
    <row r="61" spans="1:18" ht="41.4">
      <c r="A61" s="305" t="s">
        <v>839</v>
      </c>
      <c r="B61" s="305" t="s">
        <v>880</v>
      </c>
      <c r="C61" s="322" t="s">
        <v>266</v>
      </c>
      <c r="D61" s="309" t="s">
        <v>214</v>
      </c>
      <c r="E61" s="309" t="s">
        <v>485</v>
      </c>
      <c r="F61" s="472"/>
      <c r="G61" s="329"/>
      <c r="H61" s="309" t="s">
        <v>485</v>
      </c>
      <c r="I61" s="310" t="s">
        <v>214</v>
      </c>
      <c r="J61" s="311" t="s">
        <v>888</v>
      </c>
      <c r="K61" s="311" t="s">
        <v>889</v>
      </c>
      <c r="L61" s="34" t="s">
        <v>505</v>
      </c>
      <c r="M61" s="366" t="str">
        <f t="shared" si="5"/>
        <v/>
      </c>
      <c r="N61" s="332"/>
      <c r="O61" s="332"/>
      <c r="P61" s="332"/>
      <c r="Q61" s="334"/>
      <c r="R61" s="333"/>
    </row>
    <row r="62" spans="1:18" ht="41.4">
      <c r="A62" s="305" t="s">
        <v>839</v>
      </c>
      <c r="B62" s="305" t="s">
        <v>880</v>
      </c>
      <c r="C62" s="322" t="s">
        <v>266</v>
      </c>
      <c r="D62" s="309" t="s">
        <v>214</v>
      </c>
      <c r="E62" s="309" t="s">
        <v>486</v>
      </c>
      <c r="F62" s="472"/>
      <c r="G62" s="329"/>
      <c r="H62" s="309" t="s">
        <v>486</v>
      </c>
      <c r="I62" s="310" t="s">
        <v>214</v>
      </c>
      <c r="J62" s="311" t="s">
        <v>890</v>
      </c>
      <c r="K62" s="311" t="s">
        <v>891</v>
      </c>
      <c r="L62" s="34" t="s">
        <v>505</v>
      </c>
      <c r="M62" s="366" t="str">
        <f t="shared" si="5"/>
        <v/>
      </c>
      <c r="N62" s="332"/>
      <c r="O62" s="332"/>
      <c r="P62" s="332"/>
      <c r="Q62" s="334"/>
      <c r="R62" s="333"/>
    </row>
    <row r="63" spans="1:18" ht="27.6">
      <c r="A63" s="305" t="s">
        <v>839</v>
      </c>
      <c r="B63" s="305" t="s">
        <v>880</v>
      </c>
      <c r="C63" s="322" t="s">
        <v>266</v>
      </c>
      <c r="D63" s="309" t="s">
        <v>214</v>
      </c>
      <c r="E63" s="309" t="s">
        <v>487</v>
      </c>
      <c r="F63" s="472"/>
      <c r="G63" s="329"/>
      <c r="H63" s="309" t="s">
        <v>487</v>
      </c>
      <c r="I63" s="310" t="s">
        <v>214</v>
      </c>
      <c r="J63" s="311" t="s">
        <v>892</v>
      </c>
      <c r="K63" s="311"/>
      <c r="L63" s="34" t="s">
        <v>505</v>
      </c>
      <c r="M63" s="366" t="str">
        <f t="shared" si="5"/>
        <v/>
      </c>
      <c r="N63" s="332"/>
      <c r="O63" s="332"/>
      <c r="P63" s="332"/>
      <c r="Q63" s="334"/>
      <c r="R63" s="333"/>
    </row>
    <row r="64" spans="1:18" ht="27.6">
      <c r="A64" s="305" t="s">
        <v>839</v>
      </c>
      <c r="B64" s="305" t="s">
        <v>880</v>
      </c>
      <c r="C64" s="322" t="s">
        <v>266</v>
      </c>
      <c r="D64" s="309" t="s">
        <v>214</v>
      </c>
      <c r="E64" s="309" t="s">
        <v>488</v>
      </c>
      <c r="F64" s="472"/>
      <c r="G64" s="329"/>
      <c r="H64" s="309" t="s">
        <v>488</v>
      </c>
      <c r="I64" s="310" t="s">
        <v>214</v>
      </c>
      <c r="J64" s="311" t="s">
        <v>893</v>
      </c>
      <c r="K64" s="311"/>
      <c r="L64" s="34" t="s">
        <v>505</v>
      </c>
      <c r="M64" s="366" t="str">
        <f t="shared" si="5"/>
        <v/>
      </c>
      <c r="N64" s="332"/>
      <c r="O64" s="332"/>
      <c r="P64" s="332"/>
      <c r="Q64" s="334"/>
      <c r="R64" s="333"/>
    </row>
    <row r="65" spans="1:18" ht="41.4">
      <c r="A65" s="305" t="s">
        <v>839</v>
      </c>
      <c r="B65" s="305" t="s">
        <v>880</v>
      </c>
      <c r="C65" s="322" t="s">
        <v>266</v>
      </c>
      <c r="D65" s="309" t="s">
        <v>214</v>
      </c>
      <c r="E65" s="309" t="s">
        <v>489</v>
      </c>
      <c r="F65" s="472"/>
      <c r="G65" s="329"/>
      <c r="H65" s="309" t="s">
        <v>489</v>
      </c>
      <c r="I65" s="310" t="s">
        <v>214</v>
      </c>
      <c r="J65" s="311" t="s">
        <v>894</v>
      </c>
      <c r="K65" s="311"/>
      <c r="L65" s="34" t="s">
        <v>505</v>
      </c>
      <c r="M65" s="366" t="str">
        <f t="shared" si="5"/>
        <v/>
      </c>
      <c r="N65" s="332"/>
      <c r="O65" s="332"/>
      <c r="P65" s="332"/>
      <c r="Q65" s="334"/>
      <c r="R65" s="333"/>
    </row>
    <row r="66" spans="1:18" ht="82.8">
      <c r="A66" s="305" t="s">
        <v>839</v>
      </c>
      <c r="B66" s="305" t="s">
        <v>880</v>
      </c>
      <c r="C66" s="322" t="s">
        <v>266</v>
      </c>
      <c r="D66" s="309" t="s">
        <v>214</v>
      </c>
      <c r="E66" s="309" t="s">
        <v>490</v>
      </c>
      <c r="F66" s="472"/>
      <c r="G66" s="329"/>
      <c r="H66" s="309" t="s">
        <v>490</v>
      </c>
      <c r="I66" s="310" t="s">
        <v>214</v>
      </c>
      <c r="J66" s="311" t="s">
        <v>895</v>
      </c>
      <c r="K66" s="311" t="s">
        <v>896</v>
      </c>
      <c r="L66" s="34" t="s">
        <v>505</v>
      </c>
      <c r="M66" s="366" t="str">
        <f t="shared" si="5"/>
        <v/>
      </c>
      <c r="N66" s="332"/>
      <c r="O66" s="332"/>
      <c r="P66" s="332"/>
      <c r="Q66" s="334"/>
      <c r="R66" s="333"/>
    </row>
    <row r="67" spans="1:18" ht="27.6">
      <c r="A67" s="305" t="s">
        <v>839</v>
      </c>
      <c r="B67" s="305" t="s">
        <v>880</v>
      </c>
      <c r="C67" s="322" t="s">
        <v>266</v>
      </c>
      <c r="D67" s="309" t="s">
        <v>225</v>
      </c>
      <c r="E67" s="309" t="s">
        <v>491</v>
      </c>
      <c r="F67" s="472"/>
      <c r="G67" s="329"/>
      <c r="H67" s="309" t="s">
        <v>491</v>
      </c>
      <c r="I67" s="312" t="s">
        <v>225</v>
      </c>
      <c r="J67" s="311" t="s">
        <v>897</v>
      </c>
      <c r="K67" s="311" t="s">
        <v>898</v>
      </c>
      <c r="L67" s="34" t="s">
        <v>505</v>
      </c>
      <c r="M67" s="366" t="str">
        <f t="shared" si="5"/>
        <v/>
      </c>
      <c r="N67" s="332"/>
      <c r="O67" s="332"/>
      <c r="P67" s="332"/>
      <c r="Q67" s="334"/>
      <c r="R67" s="333"/>
    </row>
    <row r="68" spans="1:18" ht="27.6">
      <c r="A68" s="305" t="s">
        <v>839</v>
      </c>
      <c r="B68" s="305" t="s">
        <v>880</v>
      </c>
      <c r="C68" s="322" t="s">
        <v>266</v>
      </c>
      <c r="D68" s="309" t="s">
        <v>225</v>
      </c>
      <c r="E68" s="309" t="s">
        <v>492</v>
      </c>
      <c r="F68" s="472"/>
      <c r="G68" s="329"/>
      <c r="H68" s="309" t="s">
        <v>492</v>
      </c>
      <c r="I68" s="312" t="s">
        <v>225</v>
      </c>
      <c r="J68" s="311" t="s">
        <v>899</v>
      </c>
      <c r="K68" s="311"/>
      <c r="L68" s="34" t="s">
        <v>505</v>
      </c>
      <c r="M68" s="366" t="str">
        <f t="shared" si="5"/>
        <v/>
      </c>
      <c r="N68" s="332"/>
      <c r="O68" s="332"/>
      <c r="P68" s="332"/>
      <c r="Q68" s="334"/>
      <c r="R68" s="333"/>
    </row>
    <row r="69" spans="1:18" ht="41.4">
      <c r="A69" s="305" t="s">
        <v>839</v>
      </c>
      <c r="B69" s="305" t="s">
        <v>880</v>
      </c>
      <c r="C69" s="322" t="s">
        <v>266</v>
      </c>
      <c r="D69" s="309" t="s">
        <v>225</v>
      </c>
      <c r="E69" s="309" t="s">
        <v>493</v>
      </c>
      <c r="F69" s="472"/>
      <c r="G69" s="329"/>
      <c r="H69" s="309" t="s">
        <v>493</v>
      </c>
      <c r="I69" s="312" t="s">
        <v>225</v>
      </c>
      <c r="J69" s="311" t="s">
        <v>900</v>
      </c>
      <c r="K69" s="311" t="s">
        <v>901</v>
      </c>
      <c r="L69" s="34" t="s">
        <v>505</v>
      </c>
      <c r="M69" s="366" t="str">
        <f t="shared" si="5"/>
        <v/>
      </c>
      <c r="N69" s="332"/>
      <c r="O69" s="332"/>
      <c r="P69" s="332"/>
      <c r="Q69" s="334"/>
      <c r="R69" s="333"/>
    </row>
    <row r="70" spans="1:18" ht="27.6">
      <c r="A70" s="305" t="s">
        <v>839</v>
      </c>
      <c r="B70" s="305" t="s">
        <v>880</v>
      </c>
      <c r="C70" s="322" t="s">
        <v>266</v>
      </c>
      <c r="D70" s="309" t="s">
        <v>225</v>
      </c>
      <c r="E70" s="309" t="s">
        <v>494</v>
      </c>
      <c r="F70" s="472"/>
      <c r="G70" s="329"/>
      <c r="H70" s="309" t="s">
        <v>494</v>
      </c>
      <c r="I70" s="312" t="s">
        <v>225</v>
      </c>
      <c r="J70" s="311" t="s">
        <v>902</v>
      </c>
      <c r="K70" s="311"/>
      <c r="L70" s="34" t="s">
        <v>505</v>
      </c>
      <c r="M70" s="366" t="str">
        <f t="shared" si="5"/>
        <v/>
      </c>
      <c r="N70" s="332"/>
      <c r="O70" s="332"/>
      <c r="P70" s="332"/>
      <c r="Q70" s="334"/>
      <c r="R70" s="333"/>
    </row>
    <row r="71" spans="1:18" ht="27.6">
      <c r="A71" s="305" t="s">
        <v>839</v>
      </c>
      <c r="B71" s="305" t="s">
        <v>880</v>
      </c>
      <c r="C71" s="322" t="s">
        <v>266</v>
      </c>
      <c r="D71" s="309" t="s">
        <v>225</v>
      </c>
      <c r="E71" s="309" t="s">
        <v>495</v>
      </c>
      <c r="F71" s="472"/>
      <c r="G71" s="329"/>
      <c r="H71" s="309" t="s">
        <v>495</v>
      </c>
      <c r="I71" s="312" t="s">
        <v>225</v>
      </c>
      <c r="J71" s="311" t="s">
        <v>903</v>
      </c>
      <c r="K71" s="311"/>
      <c r="L71" s="34" t="s">
        <v>505</v>
      </c>
      <c r="M71" s="366" t="str">
        <f t="shared" si="5"/>
        <v/>
      </c>
      <c r="N71" s="332"/>
      <c r="O71" s="332"/>
      <c r="P71" s="332"/>
      <c r="Q71" s="334"/>
      <c r="R71" s="333"/>
    </row>
    <row r="72" spans="1:18" ht="27.6">
      <c r="A72" s="305" t="s">
        <v>839</v>
      </c>
      <c r="B72" s="305" t="s">
        <v>880</v>
      </c>
      <c r="C72" s="322" t="s">
        <v>266</v>
      </c>
      <c r="D72" s="309" t="s">
        <v>225</v>
      </c>
      <c r="E72" s="309" t="s">
        <v>496</v>
      </c>
      <c r="F72" s="472"/>
      <c r="G72" s="329"/>
      <c r="H72" s="309" t="s">
        <v>496</v>
      </c>
      <c r="I72" s="312" t="s">
        <v>225</v>
      </c>
      <c r="J72" s="311" t="s">
        <v>904</v>
      </c>
      <c r="K72" s="311" t="s">
        <v>905</v>
      </c>
      <c r="L72" s="34" t="s">
        <v>505</v>
      </c>
      <c r="M72" s="366" t="str">
        <f t="shared" si="5"/>
        <v/>
      </c>
      <c r="N72" s="332"/>
      <c r="O72" s="332"/>
      <c r="P72" s="332"/>
      <c r="Q72" s="334"/>
      <c r="R72" s="333"/>
    </row>
  </sheetData>
  <sheetProtection algorithmName="SHA-512" hashValue="bo/BTSOGmKeQSQfm8RcUENqgFJEh55NPVeztyaiHQzfeAHIaMNGtOJGVk1Y+NG3peJij8VZtojrh+2W0wRTujg==" saltValue="QORWtd8axfoHtTZUnjGmjg==" spinCount="100000" sheet="1" objects="1" scenarios="1"/>
  <autoFilter ref="A6:M72" xr:uid="{00000000-0009-0000-0000-000006000000}"/>
  <mergeCells count="19">
    <mergeCell ref="F29:F36"/>
    <mergeCell ref="F37:F47"/>
    <mergeCell ref="F49:F58"/>
    <mergeCell ref="F59:F72"/>
    <mergeCell ref="N5:P5"/>
    <mergeCell ref="M59:Q59"/>
    <mergeCell ref="F7:K7"/>
    <mergeCell ref="M8:Q8"/>
    <mergeCell ref="M13:Q13"/>
    <mergeCell ref="H16:H17"/>
    <mergeCell ref="I16:I17"/>
    <mergeCell ref="F8:F12"/>
    <mergeCell ref="F13:F20"/>
    <mergeCell ref="M21:Q21"/>
    <mergeCell ref="M29:Q29"/>
    <mergeCell ref="M37:Q37"/>
    <mergeCell ref="F48:K48"/>
    <mergeCell ref="M49:Q49"/>
    <mergeCell ref="F21:F28"/>
  </mergeCells>
  <conditionalFormatting sqref="E50:E57 E9:E11 E60:E72 E38:E47 E30:E35 E22:E27 E14:E19">
    <cfRule type="duplicateValues" dxfId="709" priority="202"/>
  </conditionalFormatting>
  <conditionalFormatting sqref="R9:R11 R60:R72 R38:R46 R30:R35 R22:R27 R14:R19 R50:R57">
    <cfRule type="expression" dxfId="708" priority="200">
      <formula>$D9="Low"</formula>
    </cfRule>
    <cfRule type="expression" dxfId="707" priority="201">
      <formula>$D9="Medium"</formula>
    </cfRule>
  </conditionalFormatting>
  <conditionalFormatting sqref="H1">
    <cfRule type="cellIs" dxfId="706" priority="198" operator="equal">
      <formula>"Low"</formula>
    </cfRule>
    <cfRule type="cellIs" dxfId="705" priority="199" operator="equal">
      <formula>"Medium"</formula>
    </cfRule>
  </conditionalFormatting>
  <conditionalFormatting sqref="E12">
    <cfRule type="duplicateValues" dxfId="704" priority="197"/>
  </conditionalFormatting>
  <conditionalFormatting sqref="E20">
    <cfRule type="duplicateValues" dxfId="703" priority="196"/>
  </conditionalFormatting>
  <conditionalFormatting sqref="E28">
    <cfRule type="duplicateValues" dxfId="702" priority="195"/>
  </conditionalFormatting>
  <conditionalFormatting sqref="E36">
    <cfRule type="duplicateValues" dxfId="701" priority="194"/>
  </conditionalFormatting>
  <conditionalFormatting sqref="E58">
    <cfRule type="duplicateValues" dxfId="700" priority="193"/>
  </conditionalFormatting>
  <conditionalFormatting sqref="N9:P11">
    <cfRule type="cellIs" dxfId="699" priority="185" operator="equal">
      <formula>"NA"</formula>
    </cfRule>
    <cfRule type="cellIs" dxfId="698" priority="186" operator="equal">
      <formula>"Not Assessed"</formula>
    </cfRule>
    <cfRule type="expression" dxfId="697" priority="187">
      <formula>AND($D9="Low",N9="Y")</formula>
    </cfRule>
    <cfRule type="expression" dxfId="696" priority="188">
      <formula>AND($D9="Low",N9="")</formula>
    </cfRule>
    <cfRule type="expression" dxfId="695" priority="189">
      <formula>AND($D9="Medium",N9="")</formula>
    </cfRule>
    <cfRule type="expression" dxfId="694" priority="190">
      <formula>AND($D9="Low",N9="N")</formula>
    </cfRule>
    <cfRule type="expression" dxfId="693" priority="191">
      <formula>AND($D9="Medium",N9="Y")</formula>
    </cfRule>
    <cfRule type="expression" dxfId="692" priority="192">
      <formula>AND($D9="Medium",N9="N")</formula>
    </cfRule>
  </conditionalFormatting>
  <conditionalFormatting sqref="P14:P19">
    <cfRule type="cellIs" dxfId="691" priority="177" operator="equal">
      <formula>"NA"</formula>
    </cfRule>
    <cfRule type="cellIs" dxfId="690" priority="178" operator="equal">
      <formula>"Not Assessed"</formula>
    </cfRule>
    <cfRule type="expression" dxfId="689" priority="179">
      <formula>AND($D14="Low",P14="Y")</formula>
    </cfRule>
    <cfRule type="expression" dxfId="688" priority="180">
      <formula>AND($D14="Low",P14="")</formula>
    </cfRule>
    <cfRule type="expression" dxfId="687" priority="181">
      <formula>AND($D14="Medium",P14="")</formula>
    </cfRule>
    <cfRule type="expression" dxfId="686" priority="182">
      <formula>AND($D14="Low",P14="N")</formula>
    </cfRule>
    <cfRule type="expression" dxfId="685" priority="183">
      <formula>AND($D14="Medium",P14="Y")</formula>
    </cfRule>
    <cfRule type="expression" dxfId="684" priority="184">
      <formula>AND($D14="Medium",P14="N")</formula>
    </cfRule>
  </conditionalFormatting>
  <conditionalFormatting sqref="P22:P27">
    <cfRule type="cellIs" dxfId="683" priority="169" operator="equal">
      <formula>"NA"</formula>
    </cfRule>
    <cfRule type="cellIs" dxfId="682" priority="170" operator="equal">
      <formula>"Not Assessed"</formula>
    </cfRule>
    <cfRule type="expression" dxfId="681" priority="171">
      <formula>AND($D22="Low",P22="Y")</formula>
    </cfRule>
    <cfRule type="expression" dxfId="680" priority="172">
      <formula>AND($D22="Low",P22="")</formula>
    </cfRule>
    <cfRule type="expression" dxfId="679" priority="173">
      <formula>AND($D22="Medium",P22="")</formula>
    </cfRule>
    <cfRule type="expression" dxfId="678" priority="174">
      <formula>AND($D22="Low",P22="N")</formula>
    </cfRule>
    <cfRule type="expression" dxfId="677" priority="175">
      <formula>AND($D22="Medium",P22="Y")</formula>
    </cfRule>
    <cfRule type="expression" dxfId="676" priority="176">
      <formula>AND($D22="Medium",P22="N")</formula>
    </cfRule>
  </conditionalFormatting>
  <conditionalFormatting sqref="P30:P35">
    <cfRule type="cellIs" dxfId="675" priority="161" operator="equal">
      <formula>"NA"</formula>
    </cfRule>
    <cfRule type="cellIs" dxfId="674" priority="162" operator="equal">
      <formula>"Not Assessed"</formula>
    </cfRule>
    <cfRule type="expression" dxfId="673" priority="163">
      <formula>AND($D30="Low",P30="Y")</formula>
    </cfRule>
    <cfRule type="expression" dxfId="672" priority="164">
      <formula>AND($D30="Low",P30="")</formula>
    </cfRule>
    <cfRule type="expression" dxfId="671" priority="165">
      <formula>AND($D30="Medium",P30="")</formula>
    </cfRule>
    <cfRule type="expression" dxfId="670" priority="166">
      <formula>AND($D30="Low",P30="N")</formula>
    </cfRule>
    <cfRule type="expression" dxfId="669" priority="167">
      <formula>AND($D30="Medium",P30="Y")</formula>
    </cfRule>
    <cfRule type="expression" dxfId="668" priority="168">
      <formula>AND($D30="Medium",P30="N")</formula>
    </cfRule>
  </conditionalFormatting>
  <conditionalFormatting sqref="P38:P46">
    <cfRule type="cellIs" dxfId="667" priority="153" operator="equal">
      <formula>"NA"</formula>
    </cfRule>
    <cfRule type="cellIs" dxfId="666" priority="154" operator="equal">
      <formula>"Not Assessed"</formula>
    </cfRule>
    <cfRule type="expression" dxfId="665" priority="155">
      <formula>AND($D38="Low",P38="Y")</formula>
    </cfRule>
    <cfRule type="expression" dxfId="664" priority="156">
      <formula>AND($D38="Low",P38="")</formula>
    </cfRule>
    <cfRule type="expression" dxfId="663" priority="157">
      <formula>AND($D38="Medium",P38="")</formula>
    </cfRule>
    <cfRule type="expression" dxfId="662" priority="158">
      <formula>AND($D38="Low",P38="N")</formula>
    </cfRule>
    <cfRule type="expression" dxfId="661" priority="159">
      <formula>AND($D38="Medium",P38="Y")</formula>
    </cfRule>
    <cfRule type="expression" dxfId="660" priority="160">
      <formula>AND($D38="Medium",P38="N")</formula>
    </cfRule>
  </conditionalFormatting>
  <conditionalFormatting sqref="P50:P57">
    <cfRule type="cellIs" dxfId="659" priority="145" operator="equal">
      <formula>"NA"</formula>
    </cfRule>
    <cfRule type="cellIs" dxfId="658" priority="146" operator="equal">
      <formula>"Not Assessed"</formula>
    </cfRule>
    <cfRule type="expression" dxfId="657" priority="147">
      <formula>AND($D50="Low",P50="Y")</formula>
    </cfRule>
    <cfRule type="expression" dxfId="656" priority="148">
      <formula>AND($D50="Low",P50="")</formula>
    </cfRule>
    <cfRule type="expression" dxfId="655" priority="149">
      <formula>AND($D50="Medium",P50="")</formula>
    </cfRule>
    <cfRule type="expression" dxfId="654" priority="150">
      <formula>AND($D50="Low",P50="N")</formula>
    </cfRule>
    <cfRule type="expression" dxfId="653" priority="151">
      <formula>AND($D50="Medium",P50="Y")</formula>
    </cfRule>
    <cfRule type="expression" dxfId="652" priority="152">
      <formula>AND($D50="Medium",P50="N")</formula>
    </cfRule>
  </conditionalFormatting>
  <conditionalFormatting sqref="P60:P72">
    <cfRule type="cellIs" dxfId="651" priority="129" operator="equal">
      <formula>"NA"</formula>
    </cfRule>
    <cfRule type="cellIs" dxfId="650" priority="130" operator="equal">
      <formula>"Not Assessed"</formula>
    </cfRule>
    <cfRule type="expression" dxfId="649" priority="131">
      <formula>AND($D60="Low",P60="Y")</formula>
    </cfRule>
    <cfRule type="expression" dxfId="648" priority="132">
      <formula>AND($D60="Low",P60="")</formula>
    </cfRule>
    <cfRule type="expression" dxfId="647" priority="133">
      <formula>AND($D60="Medium",P60="")</formula>
    </cfRule>
    <cfRule type="expression" dxfId="646" priority="134">
      <formula>AND($D60="Low",P60="N")</formula>
    </cfRule>
    <cfRule type="expression" dxfId="645" priority="135">
      <formula>AND($D60="Medium",P60="Y")</formula>
    </cfRule>
    <cfRule type="expression" dxfId="644" priority="136">
      <formula>AND($D60="Medium",P60="N")</formula>
    </cfRule>
  </conditionalFormatting>
  <conditionalFormatting sqref="N67:O72">
    <cfRule type="cellIs" dxfId="643" priority="121" operator="equal">
      <formula>"NA"</formula>
    </cfRule>
    <cfRule type="cellIs" dxfId="642" priority="122" operator="equal">
      <formula>"Not Assessed"</formula>
    </cfRule>
    <cfRule type="expression" dxfId="641" priority="123">
      <formula>AND($D67="Low",N67="Y")</formula>
    </cfRule>
    <cfRule type="expression" dxfId="640" priority="124">
      <formula>AND($D67="Low",N67="")</formula>
    </cfRule>
    <cfRule type="expression" dxfId="639" priority="125">
      <formula>AND($D67="Medium",N67="")</formula>
    </cfRule>
    <cfRule type="expression" dxfId="638" priority="126">
      <formula>AND($D67="Low",N67="N")</formula>
    </cfRule>
    <cfRule type="expression" dxfId="637" priority="127">
      <formula>AND($D67="Medium",N67="Y")</formula>
    </cfRule>
    <cfRule type="expression" dxfId="636" priority="128">
      <formula>AND($D67="Medium",N67="N")</formula>
    </cfRule>
  </conditionalFormatting>
  <conditionalFormatting sqref="N60:O66">
    <cfRule type="cellIs" dxfId="635" priority="113" operator="equal">
      <formula>"NA"</formula>
    </cfRule>
    <cfRule type="cellIs" dxfId="634" priority="114" operator="equal">
      <formula>"Not Assessed"</formula>
    </cfRule>
    <cfRule type="expression" dxfId="633" priority="115">
      <formula>AND($D60="Low",N60="Y")</formula>
    </cfRule>
    <cfRule type="expression" dxfId="632" priority="116">
      <formula>AND($D60="Low",N60="")</formula>
    </cfRule>
    <cfRule type="expression" dxfId="631" priority="117">
      <formula>AND($D60="Medium",N60="")</formula>
    </cfRule>
    <cfRule type="expression" dxfId="630" priority="118">
      <formula>AND($D60="Low",N60="N")</formula>
    </cfRule>
    <cfRule type="expression" dxfId="629" priority="119">
      <formula>AND($D60="Medium",N60="Y")</formula>
    </cfRule>
    <cfRule type="expression" dxfId="628" priority="120">
      <formula>AND($D60="Medium",N60="N")</formula>
    </cfRule>
  </conditionalFormatting>
  <conditionalFormatting sqref="N50:O57">
    <cfRule type="cellIs" dxfId="627" priority="105" operator="equal">
      <formula>"NA"</formula>
    </cfRule>
    <cfRule type="cellIs" dxfId="626" priority="106" operator="equal">
      <formula>"Not Assessed"</formula>
    </cfRule>
    <cfRule type="expression" dxfId="625" priority="107">
      <formula>AND($D50="Low",N50="Y")</formula>
    </cfRule>
    <cfRule type="expression" dxfId="624" priority="108">
      <formula>AND($D50="Low",N50="")</formula>
    </cfRule>
    <cfRule type="expression" dxfId="623" priority="109">
      <formula>AND($D50="Medium",N50="")</formula>
    </cfRule>
    <cfRule type="expression" dxfId="622" priority="110">
      <formula>AND($D50="Low",N50="N")</formula>
    </cfRule>
    <cfRule type="expression" dxfId="621" priority="111">
      <formula>AND($D50="Medium",N50="Y")</formula>
    </cfRule>
    <cfRule type="expression" dxfId="620" priority="112">
      <formula>AND($D50="Medium",N50="N")</formula>
    </cfRule>
  </conditionalFormatting>
  <conditionalFormatting sqref="N38:O46">
    <cfRule type="cellIs" dxfId="619" priority="97" operator="equal">
      <formula>"NA"</formula>
    </cfRule>
    <cfRule type="cellIs" dxfId="618" priority="98" operator="equal">
      <formula>"Not Assessed"</formula>
    </cfRule>
    <cfRule type="expression" dxfId="617" priority="99">
      <formula>AND($D38="Low",N38="Y")</formula>
    </cfRule>
    <cfRule type="expression" dxfId="616" priority="100">
      <formula>AND($D38="Low",N38="")</formula>
    </cfRule>
    <cfRule type="expression" dxfId="615" priority="101">
      <formula>AND($D38="Medium",N38="")</formula>
    </cfRule>
    <cfRule type="expression" dxfId="614" priority="102">
      <formula>AND($D38="Low",N38="N")</formula>
    </cfRule>
    <cfRule type="expression" dxfId="613" priority="103">
      <formula>AND($D38="Medium",N38="Y")</formula>
    </cfRule>
    <cfRule type="expression" dxfId="612" priority="104">
      <formula>AND($D38="Medium",N38="N")</formula>
    </cfRule>
  </conditionalFormatting>
  <conditionalFormatting sqref="N30:O35">
    <cfRule type="cellIs" dxfId="611" priority="89" operator="equal">
      <formula>"NA"</formula>
    </cfRule>
    <cfRule type="cellIs" dxfId="610" priority="90" operator="equal">
      <formula>"Not Assessed"</formula>
    </cfRule>
    <cfRule type="expression" dxfId="609" priority="91">
      <formula>AND($D30="Low",N30="Y")</formula>
    </cfRule>
    <cfRule type="expression" dxfId="608" priority="92">
      <formula>AND($D30="Low",N30="")</formula>
    </cfRule>
    <cfRule type="expression" dxfId="607" priority="93">
      <formula>AND($D30="Medium",N30="")</formula>
    </cfRule>
    <cfRule type="expression" dxfId="606" priority="94">
      <formula>AND($D30="Low",N30="N")</formula>
    </cfRule>
    <cfRule type="expression" dxfId="605" priority="95">
      <formula>AND($D30="Medium",N30="Y")</formula>
    </cfRule>
    <cfRule type="expression" dxfId="604" priority="96">
      <formula>AND($D30="Medium",N30="N")</formula>
    </cfRule>
  </conditionalFormatting>
  <conditionalFormatting sqref="N22:O27">
    <cfRule type="cellIs" dxfId="603" priority="81" operator="equal">
      <formula>"NA"</formula>
    </cfRule>
    <cfRule type="cellIs" dxfId="602" priority="82" operator="equal">
      <formula>"Not Assessed"</formula>
    </cfRule>
    <cfRule type="expression" dxfId="601" priority="83">
      <formula>AND($D22="Low",N22="Y")</formula>
    </cfRule>
    <cfRule type="expression" dxfId="600" priority="84">
      <formula>AND($D22="Low",N22="")</formula>
    </cfRule>
    <cfRule type="expression" dxfId="599" priority="85">
      <formula>AND($D22="Medium",N22="")</formula>
    </cfRule>
    <cfRule type="expression" dxfId="598" priority="86">
      <formula>AND($D22="Low",N22="N")</formula>
    </cfRule>
    <cfRule type="expression" dxfId="597" priority="87">
      <formula>AND($D22="Medium",N22="Y")</formula>
    </cfRule>
    <cfRule type="expression" dxfId="596" priority="88">
      <formula>AND($D22="Medium",N22="N")</formula>
    </cfRule>
  </conditionalFormatting>
  <conditionalFormatting sqref="N14:O19">
    <cfRule type="cellIs" dxfId="595" priority="73" operator="equal">
      <formula>"NA"</formula>
    </cfRule>
    <cfRule type="cellIs" dxfId="594" priority="74" operator="equal">
      <formula>"Not Assessed"</formula>
    </cfRule>
    <cfRule type="expression" dxfId="593" priority="75">
      <formula>AND($D14="Low",N14="Y")</formula>
    </cfRule>
    <cfRule type="expression" dxfId="592" priority="76">
      <formula>AND($D14="Low",N14="")</formula>
    </cfRule>
    <cfRule type="expression" dxfId="591" priority="77">
      <formula>AND($D14="Medium",N14="")</formula>
    </cfRule>
    <cfRule type="expression" dxfId="590" priority="78">
      <formula>AND($D14="Low",N14="N")</formula>
    </cfRule>
    <cfRule type="expression" dxfId="589" priority="79">
      <formula>AND($D14="Medium",N14="Y")</formula>
    </cfRule>
    <cfRule type="expression" dxfId="588" priority="80">
      <formula>AND($D14="Medium",N14="N")</formula>
    </cfRule>
  </conditionalFormatting>
  <conditionalFormatting sqref="M9:M11 M14:M19">
    <cfRule type="cellIs" dxfId="587" priority="65" operator="equal">
      <formula>"NA"</formula>
    </cfRule>
    <cfRule type="cellIs" dxfId="586" priority="66" operator="equal">
      <formula>"Not Assessed"</formula>
    </cfRule>
    <cfRule type="expression" dxfId="585" priority="67">
      <formula>AND($D9="Low",$M9="Y")</formula>
    </cfRule>
    <cfRule type="expression" dxfId="584" priority="68">
      <formula>AND($D9="Low",$M9="")</formula>
    </cfRule>
    <cfRule type="expression" dxfId="583" priority="69">
      <formula>AND($D9="Medium",$M9="")</formula>
    </cfRule>
    <cfRule type="expression" dxfId="582" priority="70">
      <formula>AND($D9="Low",$M9="N")</formula>
    </cfRule>
    <cfRule type="expression" dxfId="581" priority="71">
      <formula>AND($D9="Medium",$M9="Y")</formula>
    </cfRule>
    <cfRule type="expression" dxfId="580" priority="72">
      <formula>AND($D9="Medium",$M9="N")</formula>
    </cfRule>
  </conditionalFormatting>
  <conditionalFormatting sqref="M22:M27">
    <cfRule type="cellIs" dxfId="579" priority="33" operator="equal">
      <formula>"NA"</formula>
    </cfRule>
    <cfRule type="cellIs" dxfId="578" priority="34" operator="equal">
      <formula>"Not Assessed"</formula>
    </cfRule>
    <cfRule type="expression" dxfId="577" priority="35">
      <formula>AND($D22="Low",$M22="Y")</formula>
    </cfRule>
    <cfRule type="expression" dxfId="576" priority="36">
      <formula>AND($D22="Low",$M22="")</formula>
    </cfRule>
    <cfRule type="expression" dxfId="575" priority="37">
      <formula>AND($D22="Medium",$M22="")</formula>
    </cfRule>
    <cfRule type="expression" dxfId="574" priority="38">
      <formula>AND($D22="Low",$M22="N")</formula>
    </cfRule>
    <cfRule type="expression" dxfId="573" priority="39">
      <formula>AND($D22="Medium",$M22="Y")</formula>
    </cfRule>
    <cfRule type="expression" dxfId="572" priority="40">
      <formula>AND($D22="Medium",$M22="N")</formula>
    </cfRule>
  </conditionalFormatting>
  <conditionalFormatting sqref="M30:M35">
    <cfRule type="cellIs" dxfId="571" priority="25" operator="equal">
      <formula>"NA"</formula>
    </cfRule>
    <cfRule type="cellIs" dxfId="570" priority="26" operator="equal">
      <formula>"Not Assessed"</formula>
    </cfRule>
    <cfRule type="expression" dxfId="569" priority="27">
      <formula>AND($D30="Low",$M30="Y")</formula>
    </cfRule>
    <cfRule type="expression" dxfId="568" priority="28">
      <formula>AND($D30="Low",$M30="")</formula>
    </cfRule>
    <cfRule type="expression" dxfId="567" priority="29">
      <formula>AND($D30="Medium",$M30="")</formula>
    </cfRule>
    <cfRule type="expression" dxfId="566" priority="30">
      <formula>AND($D30="Low",$M30="N")</formula>
    </cfRule>
    <cfRule type="expression" dxfId="565" priority="31">
      <formula>AND($D30="Medium",$M30="Y")</formula>
    </cfRule>
    <cfRule type="expression" dxfId="564" priority="32">
      <formula>AND($D30="Medium",$M30="N")</formula>
    </cfRule>
  </conditionalFormatting>
  <conditionalFormatting sqref="M38:M46">
    <cfRule type="cellIs" dxfId="563" priority="17" operator="equal">
      <formula>"NA"</formula>
    </cfRule>
    <cfRule type="cellIs" dxfId="562" priority="18" operator="equal">
      <formula>"Not Assessed"</formula>
    </cfRule>
    <cfRule type="expression" dxfId="561" priority="19">
      <formula>AND($D38="Low",$M38="Y")</formula>
    </cfRule>
    <cfRule type="expression" dxfId="560" priority="20">
      <formula>AND($D38="Low",$M38="")</formula>
    </cfRule>
    <cfRule type="expression" dxfId="559" priority="21">
      <formula>AND($D38="Medium",$M38="")</formula>
    </cfRule>
    <cfRule type="expression" dxfId="558" priority="22">
      <formula>AND($D38="Low",$M38="N")</formula>
    </cfRule>
    <cfRule type="expression" dxfId="557" priority="23">
      <formula>AND($D38="Medium",$M38="Y")</formula>
    </cfRule>
    <cfRule type="expression" dxfId="556" priority="24">
      <formula>AND($D38="Medium",$M38="N")</formula>
    </cfRule>
  </conditionalFormatting>
  <conditionalFormatting sqref="M50:M57">
    <cfRule type="cellIs" dxfId="555" priority="9" operator="equal">
      <formula>"NA"</formula>
    </cfRule>
    <cfRule type="cellIs" dxfId="554" priority="10" operator="equal">
      <formula>"Not Assessed"</formula>
    </cfRule>
    <cfRule type="expression" dxfId="553" priority="11">
      <formula>AND($D50="Low",$M50="Y")</formula>
    </cfRule>
    <cfRule type="expression" dxfId="552" priority="12">
      <formula>AND($D50="Low",$M50="")</formula>
    </cfRule>
    <cfRule type="expression" dxfId="551" priority="13">
      <formula>AND($D50="Medium",$M50="")</formula>
    </cfRule>
    <cfRule type="expression" dxfId="550" priority="14">
      <formula>AND($D50="Low",$M50="N")</formula>
    </cfRule>
    <cfRule type="expression" dxfId="549" priority="15">
      <formula>AND($D50="Medium",$M50="Y")</formula>
    </cfRule>
    <cfRule type="expression" dxfId="548" priority="16">
      <formula>AND($D50="Medium",$M50="N")</formula>
    </cfRule>
  </conditionalFormatting>
  <conditionalFormatting sqref="M60:M72">
    <cfRule type="cellIs" dxfId="547" priority="1" operator="equal">
      <formula>"NA"</formula>
    </cfRule>
    <cfRule type="cellIs" dxfId="546" priority="2" operator="equal">
      <formula>"Not Assessed"</formula>
    </cfRule>
    <cfRule type="expression" dxfId="545" priority="3">
      <formula>AND($D60="Low",$M60="Y")</formula>
    </cfRule>
    <cfRule type="expression" dxfId="544" priority="4">
      <formula>AND($D60="Low",$M60="")</formula>
    </cfRule>
    <cfRule type="expression" dxfId="543" priority="5">
      <formula>AND($D60="Medium",$M60="")</formula>
    </cfRule>
    <cfRule type="expression" dxfId="542" priority="6">
      <formula>AND($D60="Low",$M60="N")</formula>
    </cfRule>
    <cfRule type="expression" dxfId="541" priority="7">
      <formula>AND($D60="Medium",$M60="Y")</formula>
    </cfRule>
    <cfRule type="expression" dxfId="540" priority="8">
      <formula>AND($D60="Medium",$M60="N")</formula>
    </cfRule>
  </conditionalFormatting>
  <dataValidations count="2">
    <dataValidation type="list" allowBlank="1" showInputMessage="1" showErrorMessage="1" sqref="Q9:Q11 Q60:Q72 Q30:Q35 Q38:Q46 Q22:Q27 Q14:Q19 Q50:Q57" xr:uid="{00000000-0002-0000-0600-000000000000}">
      <formula1>"Document Review,Interview,Observation,Desk Research,Audit Report / Pre-assessment,Combination,Other (Please specify)"</formula1>
    </dataValidation>
    <dataValidation type="list" allowBlank="1" showInputMessage="1" showErrorMessage="1" sqref="M22:P27 M38:P46 M14:P19 M30:P35 M50:P57 M9:P11 M60:P72" xr:uid="{00000000-0002-0000-0600-000001000000}">
      <formula1>"Y,N,NA,Not Assessed"</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E257"/>
  <sheetViews>
    <sheetView topLeftCell="B152" workbookViewId="0">
      <selection activeCell="M2" sqref="M2:O14"/>
    </sheetView>
  </sheetViews>
  <sheetFormatPr defaultRowHeight="13.2"/>
  <cols>
    <col min="1" max="1" width="50.21875" customWidth="1"/>
    <col min="2" max="2" width="14.21875" bestFit="1" customWidth="1"/>
    <col min="3" max="3" width="9.77734375" bestFit="1" customWidth="1"/>
    <col min="4" max="23" width="5.109375" customWidth="1"/>
  </cols>
  <sheetData>
    <row r="1" spans="1:31" ht="32.4">
      <c r="A1" s="302" t="s">
        <v>206</v>
      </c>
      <c r="B1" s="306" t="s">
        <v>207</v>
      </c>
      <c r="C1" s="306" t="s">
        <v>208</v>
      </c>
      <c r="D1" s="393" t="s">
        <v>209</v>
      </c>
      <c r="E1" s="394"/>
      <c r="F1" s="394"/>
      <c r="G1" s="394"/>
      <c r="H1" s="393" t="s">
        <v>19</v>
      </c>
      <c r="I1" s="394"/>
      <c r="J1" s="394"/>
      <c r="K1" s="394"/>
      <c r="L1" s="393" t="s">
        <v>210</v>
      </c>
      <c r="M1" s="394"/>
      <c r="N1" s="394"/>
      <c r="O1" s="394"/>
      <c r="P1" s="393" t="s">
        <v>21</v>
      </c>
      <c r="Q1" s="394"/>
      <c r="R1" s="394"/>
      <c r="S1" s="394"/>
      <c r="T1" s="393" t="s">
        <v>211</v>
      </c>
      <c r="U1" s="394"/>
      <c r="V1" s="394"/>
      <c r="W1" s="394"/>
      <c r="AE1" t="s">
        <v>212</v>
      </c>
    </row>
    <row r="2" spans="1:31" ht="13.8">
      <c r="A2" s="305" t="s">
        <v>212</v>
      </c>
      <c r="B2" s="309" t="s">
        <v>213</v>
      </c>
      <c r="C2" s="310" t="s">
        <v>214</v>
      </c>
      <c r="D2" t="str">
        <f>IF(H2+L2+P2+T2=0,"",IF(L2&gt;0,"N",IF(P2&gt;0,"Not Assessed",IF(H2&gt;0,"NA","Y"))))</f>
        <v/>
      </c>
      <c r="E2" t="str">
        <f>IF(I2+M2+Q2+U2=0,"",IF(M2&gt;0,"N",IF(Q2&gt;0,"Not Assessed",IF(I2&gt;0,"NA","Y"))))</f>
        <v/>
      </c>
      <c r="F2" t="str">
        <f>IF(J2+N2+R2+V2=0,"",IF(N2&gt;0,"N",IF(R2&gt;0,"Not Assessed",IF(J2&gt;0,"NA","Y"))))</f>
        <v/>
      </c>
      <c r="G2" t="str">
        <f>IF(K2+O2+S2+W2=0,"",IF(O2&gt;0,"N",IF(S2&gt;0,"Not Assessed",IF(K2&gt;0,"NA","Y"))))</f>
        <v/>
      </c>
      <c r="H2">
        <f>COUNTIFS('Principles (All)'!M:M,"NA",'Principles (All)'!$E:$E,Summary!$B2)</f>
        <v>0</v>
      </c>
      <c r="I2">
        <f>COUNTIFS('Principles (All)'!N:N,"NA",'Principles (All)'!$E:$E,Summary!$B2)</f>
        <v>0</v>
      </c>
      <c r="J2">
        <f>COUNTIFS('Principles (All)'!O:O,"NA",'Principles (All)'!$E:$E,Summary!$B2)</f>
        <v>0</v>
      </c>
      <c r="K2">
        <f>COUNTIFS('Principles (All)'!P:P,"NA",'Principles (All)'!$E:$E,Summary!$B2)</f>
        <v>0</v>
      </c>
      <c r="L2">
        <f>COUNTIFS('Principles (All)'!M:M,"N",'Principles (All)'!$E:$E,Summary!$B2)</f>
        <v>0</v>
      </c>
      <c r="M2">
        <f>COUNTIFS('Principles (All)'!N:N,"N",'Principles (All)'!$E:$E,Summary!$B2)</f>
        <v>0</v>
      </c>
      <c r="N2">
        <f>COUNTIFS('Principles (All)'!O:O,"N",'Principles (All)'!$E:$E,Summary!$B2)</f>
        <v>0</v>
      </c>
      <c r="O2">
        <f>COUNTIFS('Principles (All)'!P:P,"N",'Principles (All)'!$E:$E,Summary!$B2)</f>
        <v>0</v>
      </c>
      <c r="P2">
        <f>COUNTIFS('Principles (All)'!M:M,"Not Assessed",'Principles (All)'!$E:$E,Summary!$B2)</f>
        <v>0</v>
      </c>
      <c r="Q2">
        <f>COUNTIFS('Principles (All)'!N:N,"Not Assessed",'Principles (All)'!$E:$E,Summary!$B2)</f>
        <v>0</v>
      </c>
      <c r="R2">
        <f>COUNTIFS('Principles (All)'!O:O,"Not Assessed",'Principles (All)'!$E:$E,Summary!$B2)</f>
        <v>0</v>
      </c>
      <c r="S2">
        <f>COUNTIFS('Principles (All)'!P:P,"Not Assessed",'Principles (All)'!$E:$E,Summary!$B2)</f>
        <v>0</v>
      </c>
      <c r="T2">
        <f>COUNTIFS('Principles (All)'!M:M,"Y",'Principles (All)'!$E:$E,Summary!$B2)</f>
        <v>0</v>
      </c>
      <c r="U2">
        <f>COUNTIFS('Principles (All)'!N:N,"Y",'Principles (All)'!$E:$E,Summary!$B2)</f>
        <v>0</v>
      </c>
      <c r="V2">
        <f>COUNTIFS('Principles (All)'!O:O,"Y",'Principles (All)'!$E:$E,Summary!$B2)</f>
        <v>0</v>
      </c>
      <c r="W2">
        <f>COUNTIFS('Principles (All)'!P:P,"Y",'Principles (All)'!$E:$E,Summary!$B2)</f>
        <v>0</v>
      </c>
      <c r="AC2" t="s">
        <v>959</v>
      </c>
      <c r="AD2" s="336"/>
      <c r="AE2" t="s">
        <v>215</v>
      </c>
    </row>
    <row r="3" spans="1:31" ht="13.8">
      <c r="A3" s="305" t="s">
        <v>212</v>
      </c>
      <c r="B3" s="309" t="s">
        <v>216</v>
      </c>
      <c r="C3" s="310" t="s">
        <v>214</v>
      </c>
      <c r="D3" t="str">
        <f t="shared" ref="D3:D66" si="0">IF(H3+L3+P3+T3=0,"",IF(L3&gt;0,"N",IF(P3&gt;0,"Not Assessed",IF(H3&gt;0,"NA","Y"))))</f>
        <v/>
      </c>
      <c r="E3" t="str">
        <f t="shared" ref="E3:E66" si="1">IF(I3+M3+Q3+U3=0,"",IF(M3&gt;0,"N",IF(Q3&gt;0,"Not Assessed",IF(I3&gt;0,"NA","Y"))))</f>
        <v/>
      </c>
      <c r="F3" t="str">
        <f t="shared" ref="F3:F66" si="2">IF(J3+N3+R3+V3=0,"",IF(N3&gt;0,"N",IF(R3&gt;0,"Not Assessed",IF(J3&gt;0,"NA","Y"))))</f>
        <v/>
      </c>
      <c r="G3" t="str">
        <f t="shared" ref="G3:G66" si="3">IF(K3+O3+S3+W3=0,"",IF(O3&gt;0,"N",IF(S3&gt;0,"Not Assessed",IF(K3&gt;0,"NA","Y"))))</f>
        <v/>
      </c>
      <c r="H3">
        <f>COUNTIFS('Principles (All)'!M:M,"NA",'Principles (All)'!$E:$E,Summary!$B3)</f>
        <v>0</v>
      </c>
      <c r="I3">
        <f>COUNTIFS('Principles (All)'!N:N,"NA",'Principles (All)'!$E:$E,Summary!$B3)</f>
        <v>0</v>
      </c>
      <c r="J3">
        <f>COUNTIFS('Principles (All)'!O:O,"NA",'Principles (All)'!$E:$E,Summary!$B3)</f>
        <v>0</v>
      </c>
      <c r="K3">
        <f>COUNTIFS('Principles (All)'!P:P,"NA",'Principles (All)'!$E:$E,Summary!$B3)</f>
        <v>0</v>
      </c>
      <c r="L3">
        <f>COUNTIFS('Principles (All)'!M:M,"N",'Principles (All)'!$E:$E,Summary!$B3)</f>
        <v>0</v>
      </c>
      <c r="M3">
        <f>COUNTIFS('Principles (All)'!N:N,"N",'Principles (All)'!$E:$E,Summary!$B3)</f>
        <v>0</v>
      </c>
      <c r="N3">
        <f>COUNTIFS('Principles (All)'!O:O,"N",'Principles (All)'!$E:$E,Summary!$B3)</f>
        <v>0</v>
      </c>
      <c r="O3">
        <f>COUNTIFS('Principles (All)'!P:P,"N",'Principles (All)'!$E:$E,Summary!$B3)</f>
        <v>0</v>
      </c>
      <c r="P3">
        <f>COUNTIFS('Principles (All)'!M:M,"Not Assessed",'Principles (All)'!$E:$E,Summary!$B3)</f>
        <v>0</v>
      </c>
      <c r="Q3">
        <f>COUNTIFS('Principles (All)'!N:N,"Not Assessed",'Principles (All)'!$E:$E,Summary!$B3)</f>
        <v>0</v>
      </c>
      <c r="R3">
        <f>COUNTIFS('Principles (All)'!O:O,"Not Assessed",'Principles (All)'!$E:$E,Summary!$B3)</f>
        <v>0</v>
      </c>
      <c r="S3">
        <f>COUNTIFS('Principles (All)'!P:P,"Not Assessed",'Principles (All)'!$E:$E,Summary!$B3)</f>
        <v>0</v>
      </c>
      <c r="T3">
        <f>COUNTIFS('Principles (All)'!M:M,"Y",'Principles (All)'!$E:$E,Summary!$B3)</f>
        <v>0</v>
      </c>
      <c r="U3">
        <f>COUNTIFS('Principles (All)'!N:N,"Y",'Principles (All)'!$E:$E,Summary!$B3)</f>
        <v>0</v>
      </c>
      <c r="V3">
        <f>COUNTIFS('Principles (All)'!O:O,"Y",'Principles (All)'!$E:$E,Summary!$B3)</f>
        <v>0</v>
      </c>
      <c r="W3">
        <f>COUNTIFS('Principles (All)'!P:P,"Y",'Principles (All)'!$E:$E,Summary!$B3)</f>
        <v>0</v>
      </c>
      <c r="AC3" t="s">
        <v>131</v>
      </c>
      <c r="AE3" t="s">
        <v>217</v>
      </c>
    </row>
    <row r="4" spans="1:31" ht="13.8">
      <c r="A4" s="305" t="s">
        <v>212</v>
      </c>
      <c r="B4" s="309" t="s">
        <v>218</v>
      </c>
      <c r="C4" s="310" t="s">
        <v>214</v>
      </c>
      <c r="D4" t="str">
        <f t="shared" si="0"/>
        <v/>
      </c>
      <c r="E4" t="str">
        <f t="shared" si="1"/>
        <v/>
      </c>
      <c r="F4" t="str">
        <f t="shared" si="2"/>
        <v/>
      </c>
      <c r="G4" t="str">
        <f t="shared" si="3"/>
        <v/>
      </c>
      <c r="H4">
        <f>COUNTIFS('Principles (All)'!M:M,"NA",'Principles (All)'!$E:$E,Summary!$B4)</f>
        <v>0</v>
      </c>
      <c r="I4">
        <f>COUNTIFS('Principles (All)'!N:N,"NA",'Principles (All)'!$E:$E,Summary!$B4)</f>
        <v>0</v>
      </c>
      <c r="J4">
        <f>COUNTIFS('Principles (All)'!O:O,"NA",'Principles (All)'!$E:$E,Summary!$B4)</f>
        <v>0</v>
      </c>
      <c r="K4">
        <f>COUNTIFS('Principles (All)'!P:P,"NA",'Principles (All)'!$E:$E,Summary!$B4)</f>
        <v>0</v>
      </c>
      <c r="L4">
        <f>COUNTIFS('Principles (All)'!M:M,"N",'Principles (All)'!$E:$E,Summary!$B4)</f>
        <v>0</v>
      </c>
      <c r="M4">
        <f>COUNTIFS('Principles (All)'!N:N,"N",'Principles (All)'!$E:$E,Summary!$B4)</f>
        <v>0</v>
      </c>
      <c r="N4">
        <f>COUNTIFS('Principles (All)'!O:O,"N",'Principles (All)'!$E:$E,Summary!$B4)</f>
        <v>0</v>
      </c>
      <c r="O4">
        <f>COUNTIFS('Principles (All)'!P:P,"N",'Principles (All)'!$E:$E,Summary!$B4)</f>
        <v>0</v>
      </c>
      <c r="P4">
        <f>COUNTIFS('Principles (All)'!M:M,"Not Assessed",'Principles (All)'!$E:$E,Summary!$B4)</f>
        <v>0</v>
      </c>
      <c r="Q4">
        <f>COUNTIFS('Principles (All)'!N:N,"Not Assessed",'Principles (All)'!$E:$E,Summary!$B4)</f>
        <v>0</v>
      </c>
      <c r="R4">
        <f>COUNTIFS('Principles (All)'!O:O,"Not Assessed",'Principles (All)'!$E:$E,Summary!$B4)</f>
        <v>0</v>
      </c>
      <c r="S4">
        <f>COUNTIFS('Principles (All)'!P:P,"Not Assessed",'Principles (All)'!$E:$E,Summary!$B4)</f>
        <v>0</v>
      </c>
      <c r="T4">
        <f>COUNTIFS('Principles (All)'!M:M,"Y",'Principles (All)'!$E:$E,Summary!$B4)</f>
        <v>0</v>
      </c>
      <c r="U4">
        <f>COUNTIFS('Principles (All)'!N:N,"Y",'Principles (All)'!$E:$E,Summary!$B4)</f>
        <v>0</v>
      </c>
      <c r="V4">
        <f>COUNTIFS('Principles (All)'!O:O,"Y",'Principles (All)'!$E:$E,Summary!$B4)</f>
        <v>0</v>
      </c>
      <c r="W4">
        <f>COUNTIFS('Principles (All)'!P:P,"Y",'Principles (All)'!$E:$E,Summary!$B4)</f>
        <v>0</v>
      </c>
      <c r="AC4" t="s">
        <v>916</v>
      </c>
      <c r="AE4" t="s">
        <v>219</v>
      </c>
    </row>
    <row r="5" spans="1:31" ht="13.8">
      <c r="A5" s="305" t="s">
        <v>212</v>
      </c>
      <c r="B5" s="309" t="s">
        <v>220</v>
      </c>
      <c r="C5" s="310" t="s">
        <v>214</v>
      </c>
      <c r="D5" t="str">
        <f t="shared" si="0"/>
        <v/>
      </c>
      <c r="E5" t="str">
        <f t="shared" si="1"/>
        <v/>
      </c>
      <c r="F5" t="str">
        <f t="shared" si="2"/>
        <v/>
      </c>
      <c r="G5" t="str">
        <f t="shared" si="3"/>
        <v/>
      </c>
      <c r="H5">
        <f>COUNTIFS('Principles (All)'!M:M,"NA",'Principles (All)'!$E:$E,Summary!$B5)</f>
        <v>0</v>
      </c>
      <c r="I5">
        <f>COUNTIFS('Principles (All)'!N:N,"NA",'Principles (All)'!$E:$E,Summary!$B5)</f>
        <v>0</v>
      </c>
      <c r="J5">
        <f>COUNTIFS('Principles (All)'!O:O,"NA",'Principles (All)'!$E:$E,Summary!$B5)</f>
        <v>0</v>
      </c>
      <c r="K5">
        <f>COUNTIFS('Principles (All)'!P:P,"NA",'Principles (All)'!$E:$E,Summary!$B5)</f>
        <v>0</v>
      </c>
      <c r="L5">
        <f>COUNTIFS('Principles (All)'!M:M,"N",'Principles (All)'!$E:$E,Summary!$B5)</f>
        <v>0</v>
      </c>
      <c r="M5">
        <f>COUNTIFS('Principles (All)'!N:N,"N",'Principles (All)'!$E:$E,Summary!$B5)</f>
        <v>0</v>
      </c>
      <c r="N5">
        <f>COUNTIFS('Principles (All)'!O:O,"N",'Principles (All)'!$E:$E,Summary!$B5)</f>
        <v>0</v>
      </c>
      <c r="O5">
        <f>COUNTIFS('Principles (All)'!P:P,"N",'Principles (All)'!$E:$E,Summary!$B5)</f>
        <v>0</v>
      </c>
      <c r="P5">
        <f>COUNTIFS('Principles (All)'!M:M,"Not Assessed",'Principles (All)'!$E:$E,Summary!$B5)</f>
        <v>0</v>
      </c>
      <c r="Q5">
        <f>COUNTIFS('Principles (All)'!N:N,"Not Assessed",'Principles (All)'!$E:$E,Summary!$B5)</f>
        <v>0</v>
      </c>
      <c r="R5">
        <f>COUNTIFS('Principles (All)'!O:O,"Not Assessed",'Principles (All)'!$E:$E,Summary!$B5)</f>
        <v>0</v>
      </c>
      <c r="S5">
        <f>COUNTIFS('Principles (All)'!P:P,"Not Assessed",'Principles (All)'!$E:$E,Summary!$B5)</f>
        <v>0</v>
      </c>
      <c r="T5">
        <f>COUNTIFS('Principles (All)'!M:M,"Y",'Principles (All)'!$E:$E,Summary!$B5)</f>
        <v>0</v>
      </c>
      <c r="U5">
        <f>COUNTIFS('Principles (All)'!N:N,"Y",'Principles (All)'!$E:$E,Summary!$B5)</f>
        <v>0</v>
      </c>
      <c r="V5">
        <f>COUNTIFS('Principles (All)'!O:O,"Y",'Principles (All)'!$E:$E,Summary!$B5)</f>
        <v>0</v>
      </c>
      <c r="W5">
        <f>COUNTIFS('Principles (All)'!P:P,"Y",'Principles (All)'!$E:$E,Summary!$B5)</f>
        <v>0</v>
      </c>
      <c r="AC5" t="s">
        <v>1044</v>
      </c>
      <c r="AE5" t="s">
        <v>221</v>
      </c>
    </row>
    <row r="6" spans="1:31" ht="13.8">
      <c r="A6" s="305" t="s">
        <v>212</v>
      </c>
      <c r="B6" s="309" t="s">
        <v>222</v>
      </c>
      <c r="C6" s="310" t="s">
        <v>214</v>
      </c>
      <c r="D6" t="str">
        <f t="shared" si="0"/>
        <v/>
      </c>
      <c r="E6" t="str">
        <f t="shared" si="1"/>
        <v/>
      </c>
      <c r="F6" t="str">
        <f t="shared" si="2"/>
        <v/>
      </c>
      <c r="G6" t="str">
        <f t="shared" si="3"/>
        <v/>
      </c>
      <c r="H6">
        <f>COUNTIFS('Principles (All)'!M:M,"NA",'Principles (All)'!$E:$E,Summary!$B6)</f>
        <v>0</v>
      </c>
      <c r="I6">
        <f>COUNTIFS('Principles (All)'!N:N,"NA",'Principles (All)'!$E:$E,Summary!$B6)</f>
        <v>0</v>
      </c>
      <c r="J6">
        <f>COUNTIFS('Principles (All)'!O:O,"NA",'Principles (All)'!$E:$E,Summary!$B6)</f>
        <v>0</v>
      </c>
      <c r="K6">
        <f>COUNTIFS('Principles (All)'!P:P,"NA",'Principles (All)'!$E:$E,Summary!$B6)</f>
        <v>0</v>
      </c>
      <c r="L6">
        <f>COUNTIFS('Principles (All)'!M:M,"N",'Principles (All)'!$E:$E,Summary!$B6)</f>
        <v>0</v>
      </c>
      <c r="M6">
        <f>COUNTIFS('Principles (All)'!N:N,"N",'Principles (All)'!$E:$E,Summary!$B6)</f>
        <v>0</v>
      </c>
      <c r="N6">
        <f>COUNTIFS('Principles (All)'!O:O,"N",'Principles (All)'!$E:$E,Summary!$B6)</f>
        <v>0</v>
      </c>
      <c r="O6">
        <f>COUNTIFS('Principles (All)'!P:P,"N",'Principles (All)'!$E:$E,Summary!$B6)</f>
        <v>0</v>
      </c>
      <c r="P6">
        <f>COUNTIFS('Principles (All)'!M:M,"Not Assessed",'Principles (All)'!$E:$E,Summary!$B6)</f>
        <v>0</v>
      </c>
      <c r="Q6">
        <f>COUNTIFS('Principles (All)'!N:N,"Not Assessed",'Principles (All)'!$E:$E,Summary!$B6)</f>
        <v>0</v>
      </c>
      <c r="R6">
        <f>COUNTIFS('Principles (All)'!O:O,"Not Assessed",'Principles (All)'!$E:$E,Summary!$B6)</f>
        <v>0</v>
      </c>
      <c r="S6">
        <f>COUNTIFS('Principles (All)'!P:P,"Not Assessed",'Principles (All)'!$E:$E,Summary!$B6)</f>
        <v>0</v>
      </c>
      <c r="T6">
        <f>COUNTIFS('Principles (All)'!M:M,"Y",'Principles (All)'!$E:$E,Summary!$B6)</f>
        <v>0</v>
      </c>
      <c r="U6">
        <f>COUNTIFS('Principles (All)'!N:N,"Y",'Principles (All)'!$E:$E,Summary!$B6)</f>
        <v>0</v>
      </c>
      <c r="V6">
        <f>COUNTIFS('Principles (All)'!O:O,"Y",'Principles (All)'!$E:$E,Summary!$B6)</f>
        <v>0</v>
      </c>
      <c r="W6">
        <f>COUNTIFS('Principles (All)'!P:P,"Y",'Principles (All)'!$E:$E,Summary!$B6)</f>
        <v>0</v>
      </c>
      <c r="AC6" t="s">
        <v>1045</v>
      </c>
      <c r="AE6" t="s">
        <v>223</v>
      </c>
    </row>
    <row r="7" spans="1:31" ht="13.8">
      <c r="A7" s="305" t="s">
        <v>212</v>
      </c>
      <c r="B7" s="309" t="s">
        <v>224</v>
      </c>
      <c r="C7" s="312" t="s">
        <v>225</v>
      </c>
      <c r="D7" t="str">
        <f t="shared" si="0"/>
        <v/>
      </c>
      <c r="E7" t="str">
        <f t="shared" si="1"/>
        <v/>
      </c>
      <c r="F7" t="str">
        <f t="shared" si="2"/>
        <v/>
      </c>
      <c r="G7" t="str">
        <f t="shared" si="3"/>
        <v/>
      </c>
      <c r="H7">
        <f>COUNTIFS('Principles (All)'!M:M,"NA",'Principles (All)'!$E:$E,Summary!$B7)</f>
        <v>0</v>
      </c>
      <c r="I7">
        <f>COUNTIFS('Principles (All)'!N:N,"NA",'Principles (All)'!$E:$E,Summary!$B7)</f>
        <v>0</v>
      </c>
      <c r="J7">
        <f>COUNTIFS('Principles (All)'!O:O,"NA",'Principles (All)'!$E:$E,Summary!$B7)</f>
        <v>0</v>
      </c>
      <c r="K7">
        <f>COUNTIFS('Principles (All)'!P:P,"NA",'Principles (All)'!$E:$E,Summary!$B7)</f>
        <v>0</v>
      </c>
      <c r="L7">
        <f>COUNTIFS('Principles (All)'!M:M,"N",'Principles (All)'!$E:$E,Summary!$B7)</f>
        <v>0</v>
      </c>
      <c r="M7">
        <f>COUNTIFS('Principles (All)'!N:N,"N",'Principles (All)'!$E:$E,Summary!$B7)</f>
        <v>0</v>
      </c>
      <c r="N7">
        <f>COUNTIFS('Principles (All)'!O:O,"N",'Principles (All)'!$E:$E,Summary!$B7)</f>
        <v>0</v>
      </c>
      <c r="O7">
        <f>COUNTIFS('Principles (All)'!P:P,"N",'Principles (All)'!$E:$E,Summary!$B7)</f>
        <v>0</v>
      </c>
      <c r="P7">
        <f>COUNTIFS('Principles (All)'!M:M,"Not Assessed",'Principles (All)'!$E:$E,Summary!$B7)</f>
        <v>0</v>
      </c>
      <c r="Q7">
        <f>COUNTIFS('Principles (All)'!N:N,"Not Assessed",'Principles (All)'!$E:$E,Summary!$B7)</f>
        <v>0</v>
      </c>
      <c r="R7">
        <f>COUNTIFS('Principles (All)'!O:O,"Not Assessed",'Principles (All)'!$E:$E,Summary!$B7)</f>
        <v>0</v>
      </c>
      <c r="S7">
        <f>COUNTIFS('Principles (All)'!P:P,"Not Assessed",'Principles (All)'!$E:$E,Summary!$B7)</f>
        <v>0</v>
      </c>
      <c r="T7">
        <f>COUNTIFS('Principles (All)'!M:M,"Y",'Principles (All)'!$E:$E,Summary!$B7)</f>
        <v>0</v>
      </c>
      <c r="U7">
        <f>COUNTIFS('Principles (All)'!N:N,"Y",'Principles (All)'!$E:$E,Summary!$B7)</f>
        <v>0</v>
      </c>
      <c r="V7">
        <f>COUNTIFS('Principles (All)'!O:O,"Y",'Principles (All)'!$E:$E,Summary!$B7)</f>
        <v>0</v>
      </c>
      <c r="W7">
        <f>COUNTIFS('Principles (All)'!P:P,"Y",'Principles (All)'!$E:$E,Summary!$B7)</f>
        <v>0</v>
      </c>
      <c r="AE7" t="s">
        <v>226</v>
      </c>
    </row>
    <row r="8" spans="1:31" ht="13.8">
      <c r="A8" s="305" t="s">
        <v>212</v>
      </c>
      <c r="B8" s="309" t="s">
        <v>227</v>
      </c>
      <c r="C8" s="312" t="s">
        <v>225</v>
      </c>
      <c r="D8" t="str">
        <f t="shared" si="0"/>
        <v/>
      </c>
      <c r="E8" t="str">
        <f t="shared" si="1"/>
        <v/>
      </c>
      <c r="F8" t="str">
        <f t="shared" si="2"/>
        <v/>
      </c>
      <c r="G8" t="str">
        <f t="shared" si="3"/>
        <v/>
      </c>
      <c r="H8">
        <f>COUNTIFS('Principles (All)'!M:M,"NA",'Principles (All)'!$E:$E,Summary!$B8)</f>
        <v>0</v>
      </c>
      <c r="I8">
        <f>COUNTIFS('Principles (All)'!N:N,"NA",'Principles (All)'!$E:$E,Summary!$B8)</f>
        <v>0</v>
      </c>
      <c r="J8">
        <f>COUNTIFS('Principles (All)'!O:O,"NA",'Principles (All)'!$E:$E,Summary!$B8)</f>
        <v>0</v>
      </c>
      <c r="K8">
        <f>COUNTIFS('Principles (All)'!P:P,"NA",'Principles (All)'!$E:$E,Summary!$B8)</f>
        <v>0</v>
      </c>
      <c r="L8">
        <f>COUNTIFS('Principles (All)'!M:M,"N",'Principles (All)'!$E:$E,Summary!$B8)</f>
        <v>0</v>
      </c>
      <c r="M8">
        <f>COUNTIFS('Principles (All)'!N:N,"N",'Principles (All)'!$E:$E,Summary!$B8)</f>
        <v>0</v>
      </c>
      <c r="N8">
        <f>COUNTIFS('Principles (All)'!O:O,"N",'Principles (All)'!$E:$E,Summary!$B8)</f>
        <v>0</v>
      </c>
      <c r="O8">
        <f>COUNTIFS('Principles (All)'!P:P,"N",'Principles (All)'!$E:$E,Summary!$B8)</f>
        <v>0</v>
      </c>
      <c r="P8">
        <f>COUNTIFS('Principles (All)'!M:M,"Not Assessed",'Principles (All)'!$E:$E,Summary!$B8)</f>
        <v>0</v>
      </c>
      <c r="Q8">
        <f>COUNTIFS('Principles (All)'!N:N,"Not Assessed",'Principles (All)'!$E:$E,Summary!$B8)</f>
        <v>0</v>
      </c>
      <c r="R8">
        <f>COUNTIFS('Principles (All)'!O:O,"Not Assessed",'Principles (All)'!$E:$E,Summary!$B8)</f>
        <v>0</v>
      </c>
      <c r="S8">
        <f>COUNTIFS('Principles (All)'!P:P,"Not Assessed",'Principles (All)'!$E:$E,Summary!$B8)</f>
        <v>0</v>
      </c>
      <c r="T8">
        <f>COUNTIFS('Principles (All)'!M:M,"Y",'Principles (All)'!$E:$E,Summary!$B8)</f>
        <v>0</v>
      </c>
      <c r="U8">
        <f>COUNTIFS('Principles (All)'!N:N,"Y",'Principles (All)'!$E:$E,Summary!$B8)</f>
        <v>0</v>
      </c>
      <c r="V8">
        <f>COUNTIFS('Principles (All)'!O:O,"Y",'Principles (All)'!$E:$E,Summary!$B8)</f>
        <v>0</v>
      </c>
      <c r="W8">
        <f>COUNTIFS('Principles (All)'!P:P,"Y",'Principles (All)'!$E:$E,Summary!$B8)</f>
        <v>0</v>
      </c>
      <c r="AE8" t="s">
        <v>228</v>
      </c>
    </row>
    <row r="9" spans="1:31" ht="13.8">
      <c r="A9" s="305" t="s">
        <v>215</v>
      </c>
      <c r="B9" s="309" t="s">
        <v>229</v>
      </c>
      <c r="C9" s="310" t="s">
        <v>214</v>
      </c>
      <c r="D9" t="str">
        <f t="shared" si="0"/>
        <v/>
      </c>
      <c r="E9" t="str">
        <f t="shared" si="1"/>
        <v/>
      </c>
      <c r="F9" t="str">
        <f t="shared" si="2"/>
        <v/>
      </c>
      <c r="G9" t="str">
        <f t="shared" si="3"/>
        <v/>
      </c>
      <c r="H9">
        <f>COUNTIFS('Principles (All)'!M:M,"NA",'Principles (All)'!$E:$E,Summary!$B9)</f>
        <v>0</v>
      </c>
      <c r="I9">
        <f>COUNTIFS('Principles (All)'!N:N,"NA",'Principles (All)'!$E:$E,Summary!$B9)</f>
        <v>0</v>
      </c>
      <c r="J9">
        <f>COUNTIFS('Principles (All)'!O:O,"NA",'Principles (All)'!$E:$E,Summary!$B9)</f>
        <v>0</v>
      </c>
      <c r="K9">
        <f>COUNTIFS('Principles (All)'!P:P,"NA",'Principles (All)'!$E:$E,Summary!$B9)</f>
        <v>0</v>
      </c>
      <c r="L9">
        <f>COUNTIFS('Principles (All)'!M:M,"N",'Principles (All)'!$E:$E,Summary!$B9)</f>
        <v>0</v>
      </c>
      <c r="M9">
        <f>COUNTIFS('Principles (All)'!N:N,"N",'Principles (All)'!$E:$E,Summary!$B9)</f>
        <v>0</v>
      </c>
      <c r="N9">
        <f>COUNTIFS('Principles (All)'!O:O,"N",'Principles (All)'!$E:$E,Summary!$B9)</f>
        <v>0</v>
      </c>
      <c r="O9">
        <f>COUNTIFS('Principles (All)'!P:P,"N",'Principles (All)'!$E:$E,Summary!$B9)</f>
        <v>0</v>
      </c>
      <c r="P9">
        <f>COUNTIFS('Principles (All)'!M:M,"Not Assessed",'Principles (All)'!$E:$E,Summary!$B9)</f>
        <v>0</v>
      </c>
      <c r="Q9">
        <f>COUNTIFS('Principles (All)'!N:N,"Not Assessed",'Principles (All)'!$E:$E,Summary!$B9)</f>
        <v>0</v>
      </c>
      <c r="R9">
        <f>COUNTIFS('Principles (All)'!O:O,"Not Assessed",'Principles (All)'!$E:$E,Summary!$B9)</f>
        <v>0</v>
      </c>
      <c r="S9">
        <f>COUNTIFS('Principles (All)'!P:P,"Not Assessed",'Principles (All)'!$E:$E,Summary!$B9)</f>
        <v>0</v>
      </c>
      <c r="T9">
        <f>COUNTIFS('Principles (All)'!M:M,"Y",'Principles (All)'!$E:$E,Summary!$B9)</f>
        <v>0</v>
      </c>
      <c r="U9">
        <f>COUNTIFS('Principles (All)'!N:N,"Y",'Principles (All)'!$E:$E,Summary!$B9)</f>
        <v>0</v>
      </c>
      <c r="V9">
        <f>COUNTIFS('Principles (All)'!O:O,"Y",'Principles (All)'!$E:$E,Summary!$B9)</f>
        <v>0</v>
      </c>
      <c r="W9">
        <f>COUNTIFS('Principles (All)'!P:P,"Y",'Principles (All)'!$E:$E,Summary!$B9)</f>
        <v>0</v>
      </c>
      <c r="AE9" t="s">
        <v>230</v>
      </c>
    </row>
    <row r="10" spans="1:31" ht="13.8">
      <c r="A10" s="305" t="s">
        <v>215</v>
      </c>
      <c r="B10" s="309" t="s">
        <v>231</v>
      </c>
      <c r="C10" s="310" t="s">
        <v>214</v>
      </c>
      <c r="D10" t="str">
        <f t="shared" si="0"/>
        <v/>
      </c>
      <c r="E10" t="str">
        <f t="shared" si="1"/>
        <v/>
      </c>
      <c r="F10" t="str">
        <f t="shared" si="2"/>
        <v/>
      </c>
      <c r="G10" t="str">
        <f t="shared" si="3"/>
        <v/>
      </c>
      <c r="H10">
        <f>COUNTIFS('Principles (All)'!M:M,"NA",'Principles (All)'!$E:$E,Summary!$B10)</f>
        <v>0</v>
      </c>
      <c r="I10">
        <f>COUNTIFS('Principles (All)'!N:N,"NA",'Principles (All)'!$E:$E,Summary!$B10)</f>
        <v>0</v>
      </c>
      <c r="J10">
        <f>COUNTIFS('Principles (All)'!O:O,"NA",'Principles (All)'!$E:$E,Summary!$B10)</f>
        <v>0</v>
      </c>
      <c r="K10">
        <f>COUNTIFS('Principles (All)'!P:P,"NA",'Principles (All)'!$E:$E,Summary!$B10)</f>
        <v>0</v>
      </c>
      <c r="L10">
        <f>COUNTIFS('Principles (All)'!M:M,"N",'Principles (All)'!$E:$E,Summary!$B10)</f>
        <v>0</v>
      </c>
      <c r="M10">
        <f>COUNTIFS('Principles (All)'!N:N,"N",'Principles (All)'!$E:$E,Summary!$B10)</f>
        <v>0</v>
      </c>
      <c r="N10">
        <f>COUNTIFS('Principles (All)'!O:O,"N",'Principles (All)'!$E:$E,Summary!$B10)</f>
        <v>0</v>
      </c>
      <c r="O10">
        <f>COUNTIFS('Principles (All)'!P:P,"N",'Principles (All)'!$E:$E,Summary!$B10)</f>
        <v>0</v>
      </c>
      <c r="P10">
        <f>COUNTIFS('Principles (All)'!M:M,"Not Assessed",'Principles (All)'!$E:$E,Summary!$B10)</f>
        <v>0</v>
      </c>
      <c r="Q10">
        <f>COUNTIFS('Principles (All)'!N:N,"Not Assessed",'Principles (All)'!$E:$E,Summary!$B10)</f>
        <v>0</v>
      </c>
      <c r="R10">
        <f>COUNTIFS('Principles (All)'!O:O,"Not Assessed",'Principles (All)'!$E:$E,Summary!$B10)</f>
        <v>0</v>
      </c>
      <c r="S10">
        <f>COUNTIFS('Principles (All)'!P:P,"Not Assessed",'Principles (All)'!$E:$E,Summary!$B10)</f>
        <v>0</v>
      </c>
      <c r="T10">
        <f>COUNTIFS('Principles (All)'!M:M,"Y",'Principles (All)'!$E:$E,Summary!$B10)</f>
        <v>0</v>
      </c>
      <c r="U10">
        <f>COUNTIFS('Principles (All)'!N:N,"Y",'Principles (All)'!$E:$E,Summary!$B10)</f>
        <v>0</v>
      </c>
      <c r="V10">
        <f>COUNTIFS('Principles (All)'!O:O,"Y",'Principles (All)'!$E:$E,Summary!$B10)</f>
        <v>0</v>
      </c>
      <c r="W10">
        <f>COUNTIFS('Principles (All)'!P:P,"Y",'Principles (All)'!$E:$E,Summary!$B10)</f>
        <v>0</v>
      </c>
      <c r="AE10" t="s">
        <v>232</v>
      </c>
    </row>
    <row r="11" spans="1:31" ht="13.8">
      <c r="A11" s="305" t="s">
        <v>215</v>
      </c>
      <c r="B11" s="309" t="s">
        <v>233</v>
      </c>
      <c r="C11" s="310" t="s">
        <v>214</v>
      </c>
      <c r="D11" t="str">
        <f t="shared" si="0"/>
        <v/>
      </c>
      <c r="E11" t="str">
        <f t="shared" si="1"/>
        <v/>
      </c>
      <c r="F11" t="str">
        <f t="shared" si="2"/>
        <v/>
      </c>
      <c r="G11" t="str">
        <f t="shared" si="3"/>
        <v/>
      </c>
      <c r="H11">
        <f>COUNTIFS('Principles (All)'!M:M,"NA",'Principles (All)'!$E:$E,Summary!$B11)</f>
        <v>0</v>
      </c>
      <c r="I11">
        <f>COUNTIFS('Principles (All)'!N:N,"NA",'Principles (All)'!$E:$E,Summary!$B11)</f>
        <v>0</v>
      </c>
      <c r="J11">
        <f>COUNTIFS('Principles (All)'!O:O,"NA",'Principles (All)'!$E:$E,Summary!$B11)</f>
        <v>0</v>
      </c>
      <c r="K11">
        <f>COUNTIFS('Principles (All)'!P:P,"NA",'Principles (All)'!$E:$E,Summary!$B11)</f>
        <v>0</v>
      </c>
      <c r="L11">
        <f>COUNTIFS('Principles (All)'!M:M,"N",'Principles (All)'!$E:$E,Summary!$B11)</f>
        <v>0</v>
      </c>
      <c r="M11">
        <f>COUNTIFS('Principles (All)'!N:N,"N",'Principles (All)'!$E:$E,Summary!$B11)</f>
        <v>0</v>
      </c>
      <c r="N11">
        <f>COUNTIFS('Principles (All)'!O:O,"N",'Principles (All)'!$E:$E,Summary!$B11)</f>
        <v>0</v>
      </c>
      <c r="O11">
        <f>COUNTIFS('Principles (All)'!P:P,"N",'Principles (All)'!$E:$E,Summary!$B11)</f>
        <v>0</v>
      </c>
      <c r="P11">
        <f>COUNTIFS('Principles (All)'!M:M,"Not Assessed",'Principles (All)'!$E:$E,Summary!$B11)</f>
        <v>0</v>
      </c>
      <c r="Q11">
        <f>COUNTIFS('Principles (All)'!N:N,"Not Assessed",'Principles (All)'!$E:$E,Summary!$B11)</f>
        <v>0</v>
      </c>
      <c r="R11">
        <f>COUNTIFS('Principles (All)'!O:O,"Not Assessed",'Principles (All)'!$E:$E,Summary!$B11)</f>
        <v>0</v>
      </c>
      <c r="S11">
        <f>COUNTIFS('Principles (All)'!P:P,"Not Assessed",'Principles (All)'!$E:$E,Summary!$B11)</f>
        <v>0</v>
      </c>
      <c r="T11">
        <f>COUNTIFS('Principles (All)'!M:M,"Y",'Principles (All)'!$E:$E,Summary!$B11)</f>
        <v>0</v>
      </c>
      <c r="U11">
        <f>COUNTIFS('Principles (All)'!N:N,"Y",'Principles (All)'!$E:$E,Summary!$B11)</f>
        <v>0</v>
      </c>
      <c r="V11">
        <f>COUNTIFS('Principles (All)'!O:O,"Y",'Principles (All)'!$E:$E,Summary!$B11)</f>
        <v>0</v>
      </c>
      <c r="W11">
        <f>COUNTIFS('Principles (All)'!P:P,"Y",'Principles (All)'!$E:$E,Summary!$B11)</f>
        <v>0</v>
      </c>
      <c r="AE11" t="s">
        <v>234</v>
      </c>
    </row>
    <row r="12" spans="1:31" ht="13.8">
      <c r="A12" s="305" t="s">
        <v>215</v>
      </c>
      <c r="B12" s="309" t="s">
        <v>235</v>
      </c>
      <c r="C12" s="310" t="s">
        <v>214</v>
      </c>
      <c r="D12" t="str">
        <f t="shared" si="0"/>
        <v/>
      </c>
      <c r="E12" t="str">
        <f t="shared" si="1"/>
        <v/>
      </c>
      <c r="F12" t="str">
        <f t="shared" si="2"/>
        <v/>
      </c>
      <c r="G12" t="str">
        <f t="shared" si="3"/>
        <v/>
      </c>
      <c r="H12">
        <f>COUNTIFS('Principles (All)'!M:M,"NA",'Principles (All)'!$E:$E,Summary!$B12)</f>
        <v>0</v>
      </c>
      <c r="I12">
        <f>COUNTIFS('Principles (All)'!N:N,"NA",'Principles (All)'!$E:$E,Summary!$B12)</f>
        <v>0</v>
      </c>
      <c r="J12">
        <f>COUNTIFS('Principles (All)'!O:O,"NA",'Principles (All)'!$E:$E,Summary!$B12)</f>
        <v>0</v>
      </c>
      <c r="K12">
        <f>COUNTIFS('Principles (All)'!P:P,"NA",'Principles (All)'!$E:$E,Summary!$B12)</f>
        <v>0</v>
      </c>
      <c r="L12">
        <f>COUNTIFS('Principles (All)'!M:M,"N",'Principles (All)'!$E:$E,Summary!$B12)</f>
        <v>0</v>
      </c>
      <c r="M12">
        <f>COUNTIFS('Principles (All)'!N:N,"N",'Principles (All)'!$E:$E,Summary!$B12)</f>
        <v>0</v>
      </c>
      <c r="N12">
        <f>COUNTIFS('Principles (All)'!O:O,"N",'Principles (All)'!$E:$E,Summary!$B12)</f>
        <v>0</v>
      </c>
      <c r="O12">
        <f>COUNTIFS('Principles (All)'!P:P,"N",'Principles (All)'!$E:$E,Summary!$B12)</f>
        <v>0</v>
      </c>
      <c r="P12">
        <f>COUNTIFS('Principles (All)'!M:M,"Not Assessed",'Principles (All)'!$E:$E,Summary!$B12)</f>
        <v>0</v>
      </c>
      <c r="Q12">
        <f>COUNTIFS('Principles (All)'!N:N,"Not Assessed",'Principles (All)'!$E:$E,Summary!$B12)</f>
        <v>0</v>
      </c>
      <c r="R12">
        <f>COUNTIFS('Principles (All)'!O:O,"Not Assessed",'Principles (All)'!$E:$E,Summary!$B12)</f>
        <v>0</v>
      </c>
      <c r="S12">
        <f>COUNTIFS('Principles (All)'!P:P,"Not Assessed",'Principles (All)'!$E:$E,Summary!$B12)</f>
        <v>0</v>
      </c>
      <c r="T12">
        <f>COUNTIFS('Principles (All)'!M:M,"Y",'Principles (All)'!$E:$E,Summary!$B12)</f>
        <v>0</v>
      </c>
      <c r="U12">
        <f>COUNTIFS('Principles (All)'!N:N,"Y",'Principles (All)'!$E:$E,Summary!$B12)</f>
        <v>0</v>
      </c>
      <c r="V12">
        <f>COUNTIFS('Principles (All)'!O:O,"Y",'Principles (All)'!$E:$E,Summary!$B12)</f>
        <v>0</v>
      </c>
      <c r="W12">
        <f>COUNTIFS('Principles (All)'!P:P,"Y",'Principles (All)'!$E:$E,Summary!$B12)</f>
        <v>0</v>
      </c>
      <c r="AE12" t="s">
        <v>236</v>
      </c>
    </row>
    <row r="13" spans="1:31" ht="13.8">
      <c r="A13" s="305" t="s">
        <v>215</v>
      </c>
      <c r="B13" s="309" t="s">
        <v>237</v>
      </c>
      <c r="C13" s="310" t="s">
        <v>214</v>
      </c>
      <c r="D13" t="str">
        <f t="shared" si="0"/>
        <v/>
      </c>
      <c r="E13" t="str">
        <f t="shared" si="1"/>
        <v/>
      </c>
      <c r="F13" t="str">
        <f t="shared" si="2"/>
        <v/>
      </c>
      <c r="G13" t="str">
        <f t="shared" si="3"/>
        <v/>
      </c>
      <c r="H13">
        <f>COUNTIFS('Principles (All)'!M:M,"NA",'Principles (All)'!$E:$E,Summary!$B13)</f>
        <v>0</v>
      </c>
      <c r="I13">
        <f>COUNTIFS('Principles (All)'!N:N,"NA",'Principles (All)'!$E:$E,Summary!$B13)</f>
        <v>0</v>
      </c>
      <c r="J13">
        <f>COUNTIFS('Principles (All)'!O:O,"NA",'Principles (All)'!$E:$E,Summary!$B13)</f>
        <v>0</v>
      </c>
      <c r="K13">
        <f>COUNTIFS('Principles (All)'!P:P,"NA",'Principles (All)'!$E:$E,Summary!$B13)</f>
        <v>0</v>
      </c>
      <c r="L13">
        <f>COUNTIFS('Principles (All)'!M:M,"N",'Principles (All)'!$E:$E,Summary!$B13)</f>
        <v>0</v>
      </c>
      <c r="M13">
        <f>COUNTIFS('Principles (All)'!N:N,"N",'Principles (All)'!$E:$E,Summary!$B13)</f>
        <v>0</v>
      </c>
      <c r="N13">
        <f>COUNTIFS('Principles (All)'!O:O,"N",'Principles (All)'!$E:$E,Summary!$B13)</f>
        <v>0</v>
      </c>
      <c r="O13">
        <f>COUNTIFS('Principles (All)'!P:P,"N",'Principles (All)'!$E:$E,Summary!$B13)</f>
        <v>0</v>
      </c>
      <c r="P13">
        <f>COUNTIFS('Principles (All)'!M:M,"Not Assessed",'Principles (All)'!$E:$E,Summary!$B13)</f>
        <v>0</v>
      </c>
      <c r="Q13">
        <f>COUNTIFS('Principles (All)'!N:N,"Not Assessed",'Principles (All)'!$E:$E,Summary!$B13)</f>
        <v>0</v>
      </c>
      <c r="R13">
        <f>COUNTIFS('Principles (All)'!O:O,"Not Assessed",'Principles (All)'!$E:$E,Summary!$B13)</f>
        <v>0</v>
      </c>
      <c r="S13">
        <f>COUNTIFS('Principles (All)'!P:P,"Not Assessed",'Principles (All)'!$E:$E,Summary!$B13)</f>
        <v>0</v>
      </c>
      <c r="T13">
        <f>COUNTIFS('Principles (All)'!M:M,"Y",'Principles (All)'!$E:$E,Summary!$B13)</f>
        <v>0</v>
      </c>
      <c r="U13">
        <f>COUNTIFS('Principles (All)'!N:N,"Y",'Principles (All)'!$E:$E,Summary!$B13)</f>
        <v>0</v>
      </c>
      <c r="V13">
        <f>COUNTIFS('Principles (All)'!O:O,"Y",'Principles (All)'!$E:$E,Summary!$B13)</f>
        <v>0</v>
      </c>
      <c r="W13">
        <f>COUNTIFS('Principles (All)'!P:P,"Y",'Principles (All)'!$E:$E,Summary!$B13)</f>
        <v>0</v>
      </c>
      <c r="AE13" t="s">
        <v>238</v>
      </c>
    </row>
    <row r="14" spans="1:31" ht="13.8">
      <c r="A14" s="305" t="s">
        <v>215</v>
      </c>
      <c r="B14" s="309" t="s">
        <v>239</v>
      </c>
      <c r="C14" s="310" t="s">
        <v>214</v>
      </c>
      <c r="D14" t="str">
        <f t="shared" si="0"/>
        <v/>
      </c>
      <c r="E14" t="str">
        <f t="shared" si="1"/>
        <v/>
      </c>
      <c r="F14" t="str">
        <f t="shared" si="2"/>
        <v/>
      </c>
      <c r="G14" t="str">
        <f t="shared" si="3"/>
        <v/>
      </c>
      <c r="H14">
        <f>COUNTIFS('Principles (All)'!M:M,"NA",'Principles (All)'!$E:$E,Summary!$B14)</f>
        <v>0</v>
      </c>
      <c r="I14">
        <f>COUNTIFS('Principles (All)'!N:N,"NA",'Principles (All)'!$E:$E,Summary!$B14)</f>
        <v>0</v>
      </c>
      <c r="J14">
        <f>COUNTIFS('Principles (All)'!O:O,"NA",'Principles (All)'!$E:$E,Summary!$B14)</f>
        <v>0</v>
      </c>
      <c r="K14">
        <f>COUNTIFS('Principles (All)'!P:P,"NA",'Principles (All)'!$E:$E,Summary!$B14)</f>
        <v>0</v>
      </c>
      <c r="L14">
        <f>COUNTIFS('Principles (All)'!M:M,"N",'Principles (All)'!$E:$E,Summary!$B14)</f>
        <v>0</v>
      </c>
      <c r="M14">
        <f>COUNTIFS('Principles (All)'!N:N,"N",'Principles (All)'!$E:$E,Summary!$B14)</f>
        <v>0</v>
      </c>
      <c r="N14">
        <f>COUNTIFS('Principles (All)'!O:O,"N",'Principles (All)'!$E:$E,Summary!$B14)</f>
        <v>0</v>
      </c>
      <c r="O14">
        <f>COUNTIFS('Principles (All)'!P:P,"N",'Principles (All)'!$E:$E,Summary!$B14)</f>
        <v>0</v>
      </c>
      <c r="P14">
        <f>COUNTIFS('Principles (All)'!M:M,"Not Assessed",'Principles (All)'!$E:$E,Summary!$B14)</f>
        <v>0</v>
      </c>
      <c r="Q14">
        <f>COUNTIFS('Principles (All)'!N:N,"Not Assessed",'Principles (All)'!$E:$E,Summary!$B14)</f>
        <v>0</v>
      </c>
      <c r="R14">
        <f>COUNTIFS('Principles (All)'!O:O,"Not Assessed",'Principles (All)'!$E:$E,Summary!$B14)</f>
        <v>0</v>
      </c>
      <c r="S14">
        <f>COUNTIFS('Principles (All)'!P:P,"Not Assessed",'Principles (All)'!$E:$E,Summary!$B14)</f>
        <v>0</v>
      </c>
      <c r="T14">
        <f>COUNTIFS('Principles (All)'!M:M,"Y",'Principles (All)'!$E:$E,Summary!$B14)</f>
        <v>0</v>
      </c>
      <c r="U14">
        <f>COUNTIFS('Principles (All)'!N:N,"Y",'Principles (All)'!$E:$E,Summary!$B14)</f>
        <v>0</v>
      </c>
      <c r="V14">
        <f>COUNTIFS('Principles (All)'!O:O,"Y",'Principles (All)'!$E:$E,Summary!$B14)</f>
        <v>0</v>
      </c>
      <c r="W14">
        <f>COUNTIFS('Principles (All)'!P:P,"Y",'Principles (All)'!$E:$E,Summary!$B14)</f>
        <v>0</v>
      </c>
      <c r="AE14" t="s">
        <v>240</v>
      </c>
    </row>
    <row r="15" spans="1:31" ht="13.8">
      <c r="A15" s="305" t="s">
        <v>215</v>
      </c>
      <c r="B15" s="309" t="s">
        <v>241</v>
      </c>
      <c r="C15" s="312" t="s">
        <v>225</v>
      </c>
      <c r="D15" t="str">
        <f t="shared" si="0"/>
        <v/>
      </c>
      <c r="E15" t="str">
        <f t="shared" si="1"/>
        <v/>
      </c>
      <c r="F15" t="str">
        <f t="shared" si="2"/>
        <v/>
      </c>
      <c r="G15" t="str">
        <f t="shared" si="3"/>
        <v/>
      </c>
      <c r="H15">
        <f>COUNTIFS('Principles (All)'!M:M,"NA",'Principles (All)'!$E:$E,Summary!$B15)</f>
        <v>0</v>
      </c>
      <c r="I15">
        <f>COUNTIFS('Principles (All)'!N:N,"NA",'Principles (All)'!$E:$E,Summary!$B15)</f>
        <v>0</v>
      </c>
      <c r="J15">
        <f>COUNTIFS('Principles (All)'!O:O,"NA",'Principles (All)'!$E:$E,Summary!$B15)</f>
        <v>0</v>
      </c>
      <c r="K15">
        <f>COUNTIFS('Principles (All)'!P:P,"NA",'Principles (All)'!$E:$E,Summary!$B15)</f>
        <v>0</v>
      </c>
      <c r="L15">
        <f>COUNTIFS('Principles (All)'!M:M,"N",'Principles (All)'!$E:$E,Summary!$B15)</f>
        <v>0</v>
      </c>
      <c r="M15">
        <f>COUNTIFS('Principles (All)'!N:N,"N",'Principles (All)'!$E:$E,Summary!$B15)</f>
        <v>0</v>
      </c>
      <c r="N15">
        <f>COUNTIFS('Principles (All)'!O:O,"N",'Principles (All)'!$E:$E,Summary!$B15)</f>
        <v>0</v>
      </c>
      <c r="O15">
        <f>COUNTIFS('Principles (All)'!P:P,"N",'Principles (All)'!$E:$E,Summary!$B15)</f>
        <v>0</v>
      </c>
      <c r="P15">
        <f>COUNTIFS('Principles (All)'!M:M,"Not Assessed",'Principles (All)'!$E:$E,Summary!$B15)</f>
        <v>0</v>
      </c>
      <c r="Q15">
        <f>COUNTIFS('Principles (All)'!N:N,"Not Assessed",'Principles (All)'!$E:$E,Summary!$B15)</f>
        <v>0</v>
      </c>
      <c r="R15">
        <f>COUNTIFS('Principles (All)'!O:O,"Not Assessed",'Principles (All)'!$E:$E,Summary!$B15)</f>
        <v>0</v>
      </c>
      <c r="S15">
        <f>COUNTIFS('Principles (All)'!P:P,"Not Assessed",'Principles (All)'!$E:$E,Summary!$B15)</f>
        <v>0</v>
      </c>
      <c r="T15">
        <f>COUNTIFS('Principles (All)'!M:M,"Y",'Principles (All)'!$E:$E,Summary!$B15)</f>
        <v>0</v>
      </c>
      <c r="U15">
        <f>COUNTIFS('Principles (All)'!N:N,"Y",'Principles (All)'!$E:$E,Summary!$B15)</f>
        <v>0</v>
      </c>
      <c r="V15">
        <f>COUNTIFS('Principles (All)'!O:O,"Y",'Principles (All)'!$E:$E,Summary!$B15)</f>
        <v>0</v>
      </c>
      <c r="W15">
        <f>COUNTIFS('Principles (All)'!P:P,"Y",'Principles (All)'!$E:$E,Summary!$B15)</f>
        <v>0</v>
      </c>
      <c r="AE15" t="s">
        <v>242</v>
      </c>
    </row>
    <row r="16" spans="1:31" ht="13.8">
      <c r="A16" s="305" t="s">
        <v>215</v>
      </c>
      <c r="B16" s="309" t="s">
        <v>243</v>
      </c>
      <c r="C16" s="312" t="s">
        <v>225</v>
      </c>
      <c r="D16" t="str">
        <f t="shared" si="0"/>
        <v/>
      </c>
      <c r="E16" t="str">
        <f t="shared" si="1"/>
        <v/>
      </c>
      <c r="F16" t="str">
        <f t="shared" si="2"/>
        <v/>
      </c>
      <c r="G16" t="str">
        <f t="shared" si="3"/>
        <v/>
      </c>
      <c r="H16">
        <f>COUNTIFS('Principles (All)'!M:M,"NA",'Principles (All)'!$E:$E,Summary!$B16)</f>
        <v>0</v>
      </c>
      <c r="I16">
        <f>COUNTIFS('Principles (All)'!N:N,"NA",'Principles (All)'!$E:$E,Summary!$B16)</f>
        <v>0</v>
      </c>
      <c r="J16">
        <f>COUNTIFS('Principles (All)'!O:O,"NA",'Principles (All)'!$E:$E,Summary!$B16)</f>
        <v>0</v>
      </c>
      <c r="K16">
        <f>COUNTIFS('Principles (All)'!P:P,"NA",'Principles (All)'!$E:$E,Summary!$B16)</f>
        <v>0</v>
      </c>
      <c r="L16">
        <f>COUNTIFS('Principles (All)'!M:M,"N",'Principles (All)'!$E:$E,Summary!$B16)</f>
        <v>0</v>
      </c>
      <c r="M16">
        <f>COUNTIFS('Principles (All)'!N:N,"N",'Principles (All)'!$E:$E,Summary!$B16)</f>
        <v>0</v>
      </c>
      <c r="N16">
        <f>COUNTIFS('Principles (All)'!O:O,"N",'Principles (All)'!$E:$E,Summary!$B16)</f>
        <v>0</v>
      </c>
      <c r="O16">
        <f>COUNTIFS('Principles (All)'!P:P,"N",'Principles (All)'!$E:$E,Summary!$B16)</f>
        <v>0</v>
      </c>
      <c r="P16">
        <f>COUNTIFS('Principles (All)'!M:M,"Not Assessed",'Principles (All)'!$E:$E,Summary!$B16)</f>
        <v>0</v>
      </c>
      <c r="Q16">
        <f>COUNTIFS('Principles (All)'!N:N,"Not Assessed",'Principles (All)'!$E:$E,Summary!$B16)</f>
        <v>0</v>
      </c>
      <c r="R16">
        <f>COUNTIFS('Principles (All)'!O:O,"Not Assessed",'Principles (All)'!$E:$E,Summary!$B16)</f>
        <v>0</v>
      </c>
      <c r="S16">
        <f>COUNTIFS('Principles (All)'!P:P,"Not Assessed",'Principles (All)'!$E:$E,Summary!$B16)</f>
        <v>0</v>
      </c>
      <c r="T16">
        <f>COUNTIFS('Principles (All)'!M:M,"Y",'Principles (All)'!$E:$E,Summary!$B16)</f>
        <v>0</v>
      </c>
      <c r="U16">
        <f>COUNTIFS('Principles (All)'!N:N,"Y",'Principles (All)'!$E:$E,Summary!$B16)</f>
        <v>0</v>
      </c>
      <c r="V16">
        <f>COUNTIFS('Principles (All)'!O:O,"Y",'Principles (All)'!$E:$E,Summary!$B16)</f>
        <v>0</v>
      </c>
      <c r="W16">
        <f>COUNTIFS('Principles (All)'!P:P,"Y",'Principles (All)'!$E:$E,Summary!$B16)</f>
        <v>0</v>
      </c>
      <c r="AE16" t="s">
        <v>244</v>
      </c>
    </row>
    <row r="17" spans="1:31" ht="13.8">
      <c r="A17" s="305" t="s">
        <v>215</v>
      </c>
      <c r="B17" s="309" t="s">
        <v>245</v>
      </c>
      <c r="C17" s="312" t="s">
        <v>225</v>
      </c>
      <c r="D17" t="str">
        <f t="shared" si="0"/>
        <v/>
      </c>
      <c r="E17" t="str">
        <f t="shared" si="1"/>
        <v/>
      </c>
      <c r="F17" t="str">
        <f t="shared" si="2"/>
        <v/>
      </c>
      <c r="G17" t="str">
        <f t="shared" si="3"/>
        <v/>
      </c>
      <c r="H17">
        <f>COUNTIFS('Principles (All)'!M:M,"NA",'Principles (All)'!$E:$E,Summary!$B17)</f>
        <v>0</v>
      </c>
      <c r="I17">
        <f>COUNTIFS('Principles (All)'!N:N,"NA",'Principles (All)'!$E:$E,Summary!$B17)</f>
        <v>0</v>
      </c>
      <c r="J17">
        <f>COUNTIFS('Principles (All)'!O:O,"NA",'Principles (All)'!$E:$E,Summary!$B17)</f>
        <v>0</v>
      </c>
      <c r="K17">
        <f>COUNTIFS('Principles (All)'!P:P,"NA",'Principles (All)'!$E:$E,Summary!$B17)</f>
        <v>0</v>
      </c>
      <c r="L17">
        <f>COUNTIFS('Principles (All)'!M:M,"N",'Principles (All)'!$E:$E,Summary!$B17)</f>
        <v>0</v>
      </c>
      <c r="M17">
        <f>COUNTIFS('Principles (All)'!N:N,"N",'Principles (All)'!$E:$E,Summary!$B17)</f>
        <v>0</v>
      </c>
      <c r="N17">
        <f>COUNTIFS('Principles (All)'!O:O,"N",'Principles (All)'!$E:$E,Summary!$B17)</f>
        <v>0</v>
      </c>
      <c r="O17">
        <f>COUNTIFS('Principles (All)'!P:P,"N",'Principles (All)'!$E:$E,Summary!$B17)</f>
        <v>0</v>
      </c>
      <c r="P17">
        <f>COUNTIFS('Principles (All)'!M:M,"Not Assessed",'Principles (All)'!$E:$E,Summary!$B17)</f>
        <v>0</v>
      </c>
      <c r="Q17">
        <f>COUNTIFS('Principles (All)'!N:N,"Not Assessed",'Principles (All)'!$E:$E,Summary!$B17)</f>
        <v>0</v>
      </c>
      <c r="R17">
        <f>COUNTIFS('Principles (All)'!O:O,"Not Assessed",'Principles (All)'!$E:$E,Summary!$B17)</f>
        <v>0</v>
      </c>
      <c r="S17">
        <f>COUNTIFS('Principles (All)'!P:P,"Not Assessed",'Principles (All)'!$E:$E,Summary!$B17)</f>
        <v>0</v>
      </c>
      <c r="T17">
        <f>COUNTIFS('Principles (All)'!M:M,"Y",'Principles (All)'!$E:$E,Summary!$B17)</f>
        <v>0</v>
      </c>
      <c r="U17">
        <f>COUNTIFS('Principles (All)'!N:N,"Y",'Principles (All)'!$E:$E,Summary!$B17)</f>
        <v>0</v>
      </c>
      <c r="V17">
        <f>COUNTIFS('Principles (All)'!O:O,"Y",'Principles (All)'!$E:$E,Summary!$B17)</f>
        <v>0</v>
      </c>
      <c r="W17">
        <f>COUNTIFS('Principles (All)'!P:P,"Y",'Principles (All)'!$E:$E,Summary!$B17)</f>
        <v>0</v>
      </c>
      <c r="AE17" t="s">
        <v>246</v>
      </c>
    </row>
    <row r="18" spans="1:31" ht="13.8">
      <c r="A18" s="305" t="s">
        <v>217</v>
      </c>
      <c r="B18" s="309" t="s">
        <v>247</v>
      </c>
      <c r="C18" s="310" t="s">
        <v>214</v>
      </c>
      <c r="D18" t="str">
        <f t="shared" si="0"/>
        <v/>
      </c>
      <c r="E18" t="str">
        <f t="shared" si="1"/>
        <v/>
      </c>
      <c r="F18" t="str">
        <f t="shared" si="2"/>
        <v/>
      </c>
      <c r="G18" t="str">
        <f t="shared" si="3"/>
        <v/>
      </c>
      <c r="H18">
        <f>COUNTIFS('Principles (All)'!M:M,"NA",'Principles (All)'!$E:$E,Summary!$B18)</f>
        <v>0</v>
      </c>
      <c r="I18">
        <f>COUNTIFS('Principles (All)'!N:N,"NA",'Principles (All)'!$E:$E,Summary!$B18)</f>
        <v>0</v>
      </c>
      <c r="J18">
        <f>COUNTIFS('Principles (All)'!O:O,"NA",'Principles (All)'!$E:$E,Summary!$B18)</f>
        <v>0</v>
      </c>
      <c r="K18">
        <f>COUNTIFS('Principles (All)'!P:P,"NA",'Principles (All)'!$E:$E,Summary!$B18)</f>
        <v>0</v>
      </c>
      <c r="L18">
        <f>COUNTIFS('Principles (All)'!M:M,"N",'Principles (All)'!$E:$E,Summary!$B18)</f>
        <v>0</v>
      </c>
      <c r="M18">
        <f>COUNTIFS('Principles (All)'!N:N,"N",'Principles (All)'!$E:$E,Summary!$B18)</f>
        <v>0</v>
      </c>
      <c r="N18">
        <f>COUNTIFS('Principles (All)'!O:O,"N",'Principles (All)'!$E:$E,Summary!$B18)</f>
        <v>0</v>
      </c>
      <c r="O18">
        <f>COUNTIFS('Principles (All)'!P:P,"N",'Principles (All)'!$E:$E,Summary!$B18)</f>
        <v>0</v>
      </c>
      <c r="P18">
        <f>COUNTIFS('Principles (All)'!M:M,"Not Assessed",'Principles (All)'!$E:$E,Summary!$B18)</f>
        <v>0</v>
      </c>
      <c r="Q18">
        <f>COUNTIFS('Principles (All)'!N:N,"Not Assessed",'Principles (All)'!$E:$E,Summary!$B18)</f>
        <v>0</v>
      </c>
      <c r="R18">
        <f>COUNTIFS('Principles (All)'!O:O,"Not Assessed",'Principles (All)'!$E:$E,Summary!$B18)</f>
        <v>0</v>
      </c>
      <c r="S18">
        <f>COUNTIFS('Principles (All)'!P:P,"Not Assessed",'Principles (All)'!$E:$E,Summary!$B18)</f>
        <v>0</v>
      </c>
      <c r="T18">
        <f>COUNTIFS('Principles (All)'!M:M,"Y",'Principles (All)'!$E:$E,Summary!$B18)</f>
        <v>0</v>
      </c>
      <c r="U18">
        <f>COUNTIFS('Principles (All)'!N:N,"Y",'Principles (All)'!$E:$E,Summary!$B18)</f>
        <v>0</v>
      </c>
      <c r="V18">
        <f>COUNTIFS('Principles (All)'!O:O,"Y",'Principles (All)'!$E:$E,Summary!$B18)</f>
        <v>0</v>
      </c>
      <c r="W18">
        <f>COUNTIFS('Principles (All)'!P:P,"Y",'Principles (All)'!$E:$E,Summary!$B18)</f>
        <v>0</v>
      </c>
      <c r="AE18" t="s">
        <v>248</v>
      </c>
    </row>
    <row r="19" spans="1:31" ht="13.8">
      <c r="A19" s="305" t="s">
        <v>217</v>
      </c>
      <c r="B19" s="309" t="s">
        <v>249</v>
      </c>
      <c r="C19" s="310" t="s">
        <v>214</v>
      </c>
      <c r="D19" t="str">
        <f t="shared" si="0"/>
        <v/>
      </c>
      <c r="E19" t="str">
        <f t="shared" si="1"/>
        <v/>
      </c>
      <c r="F19" t="str">
        <f t="shared" si="2"/>
        <v/>
      </c>
      <c r="G19" t="str">
        <f t="shared" si="3"/>
        <v/>
      </c>
      <c r="H19">
        <f>COUNTIFS('Principles (All)'!M:M,"NA",'Principles (All)'!$E:$E,Summary!$B19)</f>
        <v>0</v>
      </c>
      <c r="I19">
        <f>COUNTIFS('Principles (All)'!N:N,"NA",'Principles (All)'!$E:$E,Summary!$B19)</f>
        <v>0</v>
      </c>
      <c r="J19">
        <f>COUNTIFS('Principles (All)'!O:O,"NA",'Principles (All)'!$E:$E,Summary!$B19)</f>
        <v>0</v>
      </c>
      <c r="K19">
        <f>COUNTIFS('Principles (All)'!P:P,"NA",'Principles (All)'!$E:$E,Summary!$B19)</f>
        <v>0</v>
      </c>
      <c r="L19">
        <f>COUNTIFS('Principles (All)'!M:M,"N",'Principles (All)'!$E:$E,Summary!$B19)</f>
        <v>0</v>
      </c>
      <c r="M19">
        <f>COUNTIFS('Principles (All)'!N:N,"N",'Principles (All)'!$E:$E,Summary!$B19)</f>
        <v>0</v>
      </c>
      <c r="N19">
        <f>COUNTIFS('Principles (All)'!O:O,"N",'Principles (All)'!$E:$E,Summary!$B19)</f>
        <v>0</v>
      </c>
      <c r="O19">
        <f>COUNTIFS('Principles (All)'!P:P,"N",'Principles (All)'!$E:$E,Summary!$B19)</f>
        <v>0</v>
      </c>
      <c r="P19">
        <f>COUNTIFS('Principles (All)'!M:M,"Not Assessed",'Principles (All)'!$E:$E,Summary!$B19)</f>
        <v>0</v>
      </c>
      <c r="Q19">
        <f>COUNTIFS('Principles (All)'!N:N,"Not Assessed",'Principles (All)'!$E:$E,Summary!$B19)</f>
        <v>0</v>
      </c>
      <c r="R19">
        <f>COUNTIFS('Principles (All)'!O:O,"Not Assessed",'Principles (All)'!$E:$E,Summary!$B19)</f>
        <v>0</v>
      </c>
      <c r="S19">
        <f>COUNTIFS('Principles (All)'!P:P,"Not Assessed",'Principles (All)'!$E:$E,Summary!$B19)</f>
        <v>0</v>
      </c>
      <c r="T19">
        <f>COUNTIFS('Principles (All)'!M:M,"Y",'Principles (All)'!$E:$E,Summary!$B19)</f>
        <v>0</v>
      </c>
      <c r="U19">
        <f>COUNTIFS('Principles (All)'!N:N,"Y",'Principles (All)'!$E:$E,Summary!$B19)</f>
        <v>0</v>
      </c>
      <c r="V19">
        <f>COUNTIFS('Principles (All)'!O:O,"Y",'Principles (All)'!$E:$E,Summary!$B19)</f>
        <v>0</v>
      </c>
      <c r="W19">
        <f>COUNTIFS('Principles (All)'!P:P,"Y",'Principles (All)'!$E:$E,Summary!$B19)</f>
        <v>0</v>
      </c>
      <c r="AE19" t="s">
        <v>250</v>
      </c>
    </row>
    <row r="20" spans="1:31" ht="13.8">
      <c r="A20" s="305" t="s">
        <v>217</v>
      </c>
      <c r="B20" s="309" t="s">
        <v>251</v>
      </c>
      <c r="C20" s="310" t="s">
        <v>214</v>
      </c>
      <c r="D20" t="str">
        <f t="shared" si="0"/>
        <v/>
      </c>
      <c r="E20" t="str">
        <f t="shared" si="1"/>
        <v/>
      </c>
      <c r="F20" t="str">
        <f t="shared" si="2"/>
        <v/>
      </c>
      <c r="G20" t="str">
        <f t="shared" si="3"/>
        <v/>
      </c>
      <c r="H20">
        <f>COUNTIFS('Principles (All)'!M:M,"NA",'Principles (All)'!$E:$E,Summary!$B20)</f>
        <v>0</v>
      </c>
      <c r="I20">
        <f>COUNTIFS('Principles (All)'!N:N,"NA",'Principles (All)'!$E:$E,Summary!$B20)</f>
        <v>0</v>
      </c>
      <c r="J20">
        <f>COUNTIFS('Principles (All)'!O:O,"NA",'Principles (All)'!$E:$E,Summary!$B20)</f>
        <v>0</v>
      </c>
      <c r="K20">
        <f>COUNTIFS('Principles (All)'!P:P,"NA",'Principles (All)'!$E:$E,Summary!$B20)</f>
        <v>0</v>
      </c>
      <c r="L20">
        <f>COUNTIFS('Principles (All)'!M:M,"N",'Principles (All)'!$E:$E,Summary!$B20)</f>
        <v>0</v>
      </c>
      <c r="M20">
        <f>COUNTIFS('Principles (All)'!N:N,"N",'Principles (All)'!$E:$E,Summary!$B20)</f>
        <v>0</v>
      </c>
      <c r="N20">
        <f>COUNTIFS('Principles (All)'!O:O,"N",'Principles (All)'!$E:$E,Summary!$B20)</f>
        <v>0</v>
      </c>
      <c r="O20">
        <f>COUNTIFS('Principles (All)'!P:P,"N",'Principles (All)'!$E:$E,Summary!$B20)</f>
        <v>0</v>
      </c>
      <c r="P20">
        <f>COUNTIFS('Principles (All)'!M:M,"Not Assessed",'Principles (All)'!$E:$E,Summary!$B20)</f>
        <v>0</v>
      </c>
      <c r="Q20">
        <f>COUNTIFS('Principles (All)'!N:N,"Not Assessed",'Principles (All)'!$E:$E,Summary!$B20)</f>
        <v>0</v>
      </c>
      <c r="R20">
        <f>COUNTIFS('Principles (All)'!O:O,"Not Assessed",'Principles (All)'!$E:$E,Summary!$B20)</f>
        <v>0</v>
      </c>
      <c r="S20">
        <f>COUNTIFS('Principles (All)'!P:P,"Not Assessed",'Principles (All)'!$E:$E,Summary!$B20)</f>
        <v>0</v>
      </c>
      <c r="T20">
        <f>COUNTIFS('Principles (All)'!M:M,"Y",'Principles (All)'!$E:$E,Summary!$B20)</f>
        <v>0</v>
      </c>
      <c r="U20">
        <f>COUNTIFS('Principles (All)'!N:N,"Y",'Principles (All)'!$E:$E,Summary!$B20)</f>
        <v>0</v>
      </c>
      <c r="V20">
        <f>COUNTIFS('Principles (All)'!O:O,"Y",'Principles (All)'!$E:$E,Summary!$B20)</f>
        <v>0</v>
      </c>
      <c r="W20">
        <f>COUNTIFS('Principles (All)'!P:P,"Y",'Principles (All)'!$E:$E,Summary!$B20)</f>
        <v>0</v>
      </c>
      <c r="AE20" t="s">
        <v>252</v>
      </c>
    </row>
    <row r="21" spans="1:31" ht="13.8">
      <c r="A21" s="305" t="s">
        <v>217</v>
      </c>
      <c r="B21" s="309" t="s">
        <v>253</v>
      </c>
      <c r="C21" s="310" t="s">
        <v>214</v>
      </c>
      <c r="D21" t="str">
        <f t="shared" si="0"/>
        <v/>
      </c>
      <c r="E21" t="str">
        <f t="shared" si="1"/>
        <v/>
      </c>
      <c r="F21" t="str">
        <f t="shared" si="2"/>
        <v/>
      </c>
      <c r="G21" t="str">
        <f t="shared" si="3"/>
        <v/>
      </c>
      <c r="H21">
        <f>COUNTIFS('Principles (All)'!M:M,"NA",'Principles (All)'!$E:$E,Summary!$B21)</f>
        <v>0</v>
      </c>
      <c r="I21">
        <f>COUNTIFS('Principles (All)'!N:N,"NA",'Principles (All)'!$E:$E,Summary!$B21)</f>
        <v>0</v>
      </c>
      <c r="J21">
        <f>COUNTIFS('Principles (All)'!O:O,"NA",'Principles (All)'!$E:$E,Summary!$B21)</f>
        <v>0</v>
      </c>
      <c r="K21">
        <f>COUNTIFS('Principles (All)'!P:P,"NA",'Principles (All)'!$E:$E,Summary!$B21)</f>
        <v>0</v>
      </c>
      <c r="L21">
        <f>COUNTIFS('Principles (All)'!M:M,"N",'Principles (All)'!$E:$E,Summary!$B21)</f>
        <v>0</v>
      </c>
      <c r="M21">
        <f>COUNTIFS('Principles (All)'!N:N,"N",'Principles (All)'!$E:$E,Summary!$B21)</f>
        <v>0</v>
      </c>
      <c r="N21">
        <f>COUNTIFS('Principles (All)'!O:O,"N",'Principles (All)'!$E:$E,Summary!$B21)</f>
        <v>0</v>
      </c>
      <c r="O21">
        <f>COUNTIFS('Principles (All)'!P:P,"N",'Principles (All)'!$E:$E,Summary!$B21)</f>
        <v>0</v>
      </c>
      <c r="P21">
        <f>COUNTIFS('Principles (All)'!M:M,"Not Assessed",'Principles (All)'!$E:$E,Summary!$B21)</f>
        <v>0</v>
      </c>
      <c r="Q21">
        <f>COUNTIFS('Principles (All)'!N:N,"Not Assessed",'Principles (All)'!$E:$E,Summary!$B21)</f>
        <v>0</v>
      </c>
      <c r="R21">
        <f>COUNTIFS('Principles (All)'!O:O,"Not Assessed",'Principles (All)'!$E:$E,Summary!$B21)</f>
        <v>0</v>
      </c>
      <c r="S21">
        <f>COUNTIFS('Principles (All)'!P:P,"Not Assessed",'Principles (All)'!$E:$E,Summary!$B21)</f>
        <v>0</v>
      </c>
      <c r="T21">
        <f>COUNTIFS('Principles (All)'!M:M,"Y",'Principles (All)'!$E:$E,Summary!$B21)</f>
        <v>0</v>
      </c>
      <c r="U21">
        <f>COUNTIFS('Principles (All)'!N:N,"Y",'Principles (All)'!$E:$E,Summary!$B21)</f>
        <v>0</v>
      </c>
      <c r="V21">
        <f>COUNTIFS('Principles (All)'!O:O,"Y",'Principles (All)'!$E:$E,Summary!$B21)</f>
        <v>0</v>
      </c>
      <c r="W21">
        <f>COUNTIFS('Principles (All)'!P:P,"Y",'Principles (All)'!$E:$E,Summary!$B21)</f>
        <v>0</v>
      </c>
      <c r="AE21" t="s">
        <v>254</v>
      </c>
    </row>
    <row r="22" spans="1:31" ht="13.8">
      <c r="A22" s="305" t="s">
        <v>217</v>
      </c>
      <c r="B22" s="309" t="s">
        <v>255</v>
      </c>
      <c r="C22" s="310" t="s">
        <v>214</v>
      </c>
      <c r="D22" t="str">
        <f t="shared" si="0"/>
        <v/>
      </c>
      <c r="E22" t="str">
        <f t="shared" si="1"/>
        <v/>
      </c>
      <c r="F22" t="str">
        <f t="shared" si="2"/>
        <v/>
      </c>
      <c r="G22" t="str">
        <f t="shared" si="3"/>
        <v/>
      </c>
      <c r="H22">
        <f>COUNTIFS('Principles (All)'!M:M,"NA",'Principles (All)'!$E:$E,Summary!$B22)</f>
        <v>0</v>
      </c>
      <c r="I22">
        <f>COUNTIFS('Principles (All)'!N:N,"NA",'Principles (All)'!$E:$E,Summary!$B22)</f>
        <v>0</v>
      </c>
      <c r="J22">
        <f>COUNTIFS('Principles (All)'!O:O,"NA",'Principles (All)'!$E:$E,Summary!$B22)</f>
        <v>0</v>
      </c>
      <c r="K22">
        <f>COUNTIFS('Principles (All)'!P:P,"NA",'Principles (All)'!$E:$E,Summary!$B22)</f>
        <v>0</v>
      </c>
      <c r="L22">
        <f>COUNTIFS('Principles (All)'!M:M,"N",'Principles (All)'!$E:$E,Summary!$B22)</f>
        <v>0</v>
      </c>
      <c r="M22">
        <f>COUNTIFS('Principles (All)'!N:N,"N",'Principles (All)'!$E:$E,Summary!$B22)</f>
        <v>0</v>
      </c>
      <c r="N22">
        <f>COUNTIFS('Principles (All)'!O:O,"N",'Principles (All)'!$E:$E,Summary!$B22)</f>
        <v>0</v>
      </c>
      <c r="O22">
        <f>COUNTIFS('Principles (All)'!P:P,"N",'Principles (All)'!$E:$E,Summary!$B22)</f>
        <v>0</v>
      </c>
      <c r="P22">
        <f>COUNTIFS('Principles (All)'!M:M,"Not Assessed",'Principles (All)'!$E:$E,Summary!$B22)</f>
        <v>0</v>
      </c>
      <c r="Q22">
        <f>COUNTIFS('Principles (All)'!N:N,"Not Assessed",'Principles (All)'!$E:$E,Summary!$B22)</f>
        <v>0</v>
      </c>
      <c r="R22">
        <f>COUNTIFS('Principles (All)'!O:O,"Not Assessed",'Principles (All)'!$E:$E,Summary!$B22)</f>
        <v>0</v>
      </c>
      <c r="S22">
        <f>COUNTIFS('Principles (All)'!P:P,"Not Assessed",'Principles (All)'!$E:$E,Summary!$B22)</f>
        <v>0</v>
      </c>
      <c r="T22">
        <f>COUNTIFS('Principles (All)'!M:M,"Y",'Principles (All)'!$E:$E,Summary!$B22)</f>
        <v>0</v>
      </c>
      <c r="U22">
        <f>COUNTIFS('Principles (All)'!N:N,"Y",'Principles (All)'!$E:$E,Summary!$B22)</f>
        <v>0</v>
      </c>
      <c r="V22">
        <f>COUNTIFS('Principles (All)'!O:O,"Y",'Principles (All)'!$E:$E,Summary!$B22)</f>
        <v>0</v>
      </c>
      <c r="W22">
        <f>COUNTIFS('Principles (All)'!P:P,"Y",'Principles (All)'!$E:$E,Summary!$B22)</f>
        <v>0</v>
      </c>
      <c r="AE22" t="s">
        <v>256</v>
      </c>
    </row>
    <row r="23" spans="1:31" ht="13.8">
      <c r="A23" s="305" t="s">
        <v>217</v>
      </c>
      <c r="B23" s="309" t="s">
        <v>257</v>
      </c>
      <c r="C23" s="310" t="s">
        <v>214</v>
      </c>
      <c r="D23" t="str">
        <f t="shared" si="0"/>
        <v/>
      </c>
      <c r="E23" t="str">
        <f t="shared" si="1"/>
        <v/>
      </c>
      <c r="F23" t="str">
        <f t="shared" si="2"/>
        <v/>
      </c>
      <c r="G23" t="str">
        <f t="shared" si="3"/>
        <v/>
      </c>
      <c r="H23">
        <f>COUNTIFS('Principles (All)'!M:M,"NA",'Principles (All)'!$E:$E,Summary!$B23)</f>
        <v>0</v>
      </c>
      <c r="I23">
        <f>COUNTIFS('Principles (All)'!N:N,"NA",'Principles (All)'!$E:$E,Summary!$B23)</f>
        <v>0</v>
      </c>
      <c r="J23">
        <f>COUNTIFS('Principles (All)'!O:O,"NA",'Principles (All)'!$E:$E,Summary!$B23)</f>
        <v>0</v>
      </c>
      <c r="K23">
        <f>COUNTIFS('Principles (All)'!P:P,"NA",'Principles (All)'!$E:$E,Summary!$B23)</f>
        <v>0</v>
      </c>
      <c r="L23">
        <f>COUNTIFS('Principles (All)'!M:M,"N",'Principles (All)'!$E:$E,Summary!$B23)</f>
        <v>0</v>
      </c>
      <c r="M23">
        <f>COUNTIFS('Principles (All)'!N:N,"N",'Principles (All)'!$E:$E,Summary!$B23)</f>
        <v>0</v>
      </c>
      <c r="N23">
        <f>COUNTIFS('Principles (All)'!O:O,"N",'Principles (All)'!$E:$E,Summary!$B23)</f>
        <v>0</v>
      </c>
      <c r="O23">
        <f>COUNTIFS('Principles (All)'!P:P,"N",'Principles (All)'!$E:$E,Summary!$B23)</f>
        <v>0</v>
      </c>
      <c r="P23">
        <f>COUNTIFS('Principles (All)'!M:M,"Not Assessed",'Principles (All)'!$E:$E,Summary!$B23)</f>
        <v>0</v>
      </c>
      <c r="Q23">
        <f>COUNTIFS('Principles (All)'!N:N,"Not Assessed",'Principles (All)'!$E:$E,Summary!$B23)</f>
        <v>0</v>
      </c>
      <c r="R23">
        <f>COUNTIFS('Principles (All)'!O:O,"Not Assessed",'Principles (All)'!$E:$E,Summary!$B23)</f>
        <v>0</v>
      </c>
      <c r="S23">
        <f>COUNTIFS('Principles (All)'!P:P,"Not Assessed",'Principles (All)'!$E:$E,Summary!$B23)</f>
        <v>0</v>
      </c>
      <c r="T23">
        <f>COUNTIFS('Principles (All)'!M:M,"Y",'Principles (All)'!$E:$E,Summary!$B23)</f>
        <v>0</v>
      </c>
      <c r="U23">
        <f>COUNTIFS('Principles (All)'!N:N,"Y",'Principles (All)'!$E:$E,Summary!$B23)</f>
        <v>0</v>
      </c>
      <c r="V23">
        <f>COUNTIFS('Principles (All)'!O:O,"Y",'Principles (All)'!$E:$E,Summary!$B23)</f>
        <v>0</v>
      </c>
      <c r="W23">
        <f>COUNTIFS('Principles (All)'!P:P,"Y",'Principles (All)'!$E:$E,Summary!$B23)</f>
        <v>0</v>
      </c>
      <c r="AE23" t="s">
        <v>258</v>
      </c>
    </row>
    <row r="24" spans="1:31" ht="13.8">
      <c r="A24" s="305" t="s">
        <v>217</v>
      </c>
      <c r="B24" s="309" t="s">
        <v>259</v>
      </c>
      <c r="C24" s="310" t="s">
        <v>214</v>
      </c>
      <c r="D24" t="str">
        <f t="shared" si="0"/>
        <v/>
      </c>
      <c r="E24" t="str">
        <f t="shared" si="1"/>
        <v/>
      </c>
      <c r="F24" t="str">
        <f t="shared" si="2"/>
        <v/>
      </c>
      <c r="G24" t="str">
        <f t="shared" si="3"/>
        <v/>
      </c>
      <c r="H24">
        <f>COUNTIFS('Principles (All)'!M:M,"NA",'Principles (All)'!$E:$E,Summary!$B24)</f>
        <v>0</v>
      </c>
      <c r="I24">
        <f>COUNTIFS('Principles (All)'!N:N,"NA",'Principles (All)'!$E:$E,Summary!$B24)</f>
        <v>0</v>
      </c>
      <c r="J24">
        <f>COUNTIFS('Principles (All)'!O:O,"NA",'Principles (All)'!$E:$E,Summary!$B24)</f>
        <v>0</v>
      </c>
      <c r="K24">
        <f>COUNTIFS('Principles (All)'!P:P,"NA",'Principles (All)'!$E:$E,Summary!$B24)</f>
        <v>0</v>
      </c>
      <c r="L24">
        <f>COUNTIFS('Principles (All)'!M:M,"N",'Principles (All)'!$E:$E,Summary!$B24)</f>
        <v>0</v>
      </c>
      <c r="M24">
        <f>COUNTIFS('Principles (All)'!N:N,"N",'Principles (All)'!$E:$E,Summary!$B24)</f>
        <v>0</v>
      </c>
      <c r="N24">
        <f>COUNTIFS('Principles (All)'!O:O,"N",'Principles (All)'!$E:$E,Summary!$B24)</f>
        <v>0</v>
      </c>
      <c r="O24">
        <f>COUNTIFS('Principles (All)'!P:P,"N",'Principles (All)'!$E:$E,Summary!$B24)</f>
        <v>0</v>
      </c>
      <c r="P24">
        <f>COUNTIFS('Principles (All)'!M:M,"Not Assessed",'Principles (All)'!$E:$E,Summary!$B24)</f>
        <v>0</v>
      </c>
      <c r="Q24">
        <f>COUNTIFS('Principles (All)'!N:N,"Not Assessed",'Principles (All)'!$E:$E,Summary!$B24)</f>
        <v>0</v>
      </c>
      <c r="R24">
        <f>COUNTIFS('Principles (All)'!O:O,"Not Assessed",'Principles (All)'!$E:$E,Summary!$B24)</f>
        <v>0</v>
      </c>
      <c r="S24">
        <f>COUNTIFS('Principles (All)'!P:P,"Not Assessed",'Principles (All)'!$E:$E,Summary!$B24)</f>
        <v>0</v>
      </c>
      <c r="T24">
        <f>COUNTIFS('Principles (All)'!M:M,"Y",'Principles (All)'!$E:$E,Summary!$B24)</f>
        <v>0</v>
      </c>
      <c r="U24">
        <f>COUNTIFS('Principles (All)'!N:N,"Y",'Principles (All)'!$E:$E,Summary!$B24)</f>
        <v>0</v>
      </c>
      <c r="V24">
        <f>COUNTIFS('Principles (All)'!O:O,"Y",'Principles (All)'!$E:$E,Summary!$B24)</f>
        <v>0</v>
      </c>
      <c r="W24">
        <f>COUNTIFS('Principles (All)'!P:P,"Y",'Principles (All)'!$E:$E,Summary!$B24)</f>
        <v>0</v>
      </c>
      <c r="AE24" t="s">
        <v>260</v>
      </c>
    </row>
    <row r="25" spans="1:31" ht="13.8">
      <c r="A25" s="305" t="s">
        <v>217</v>
      </c>
      <c r="B25" s="309" t="s">
        <v>261</v>
      </c>
      <c r="C25" s="310" t="s">
        <v>214</v>
      </c>
      <c r="D25" t="str">
        <f t="shared" si="0"/>
        <v/>
      </c>
      <c r="E25" t="str">
        <f t="shared" si="1"/>
        <v/>
      </c>
      <c r="F25" t="str">
        <f t="shared" si="2"/>
        <v/>
      </c>
      <c r="G25" t="str">
        <f t="shared" si="3"/>
        <v/>
      </c>
      <c r="H25">
        <f>COUNTIFS('Principles (All)'!M:M,"NA",'Principles (All)'!$E:$E,Summary!$B25)</f>
        <v>0</v>
      </c>
      <c r="I25">
        <f>COUNTIFS('Principles (All)'!N:N,"NA",'Principles (All)'!$E:$E,Summary!$B25)</f>
        <v>0</v>
      </c>
      <c r="J25">
        <f>COUNTIFS('Principles (All)'!O:O,"NA",'Principles (All)'!$E:$E,Summary!$B25)</f>
        <v>0</v>
      </c>
      <c r="K25">
        <f>COUNTIFS('Principles (All)'!P:P,"NA",'Principles (All)'!$E:$E,Summary!$B25)</f>
        <v>0</v>
      </c>
      <c r="L25">
        <f>COUNTIFS('Principles (All)'!M:M,"N",'Principles (All)'!$E:$E,Summary!$B25)</f>
        <v>0</v>
      </c>
      <c r="M25">
        <f>COUNTIFS('Principles (All)'!N:N,"N",'Principles (All)'!$E:$E,Summary!$B25)</f>
        <v>0</v>
      </c>
      <c r="N25">
        <f>COUNTIFS('Principles (All)'!O:O,"N",'Principles (All)'!$E:$E,Summary!$B25)</f>
        <v>0</v>
      </c>
      <c r="O25">
        <f>COUNTIFS('Principles (All)'!P:P,"N",'Principles (All)'!$E:$E,Summary!$B25)</f>
        <v>0</v>
      </c>
      <c r="P25">
        <f>COUNTIFS('Principles (All)'!M:M,"Not Assessed",'Principles (All)'!$E:$E,Summary!$B25)</f>
        <v>0</v>
      </c>
      <c r="Q25">
        <f>COUNTIFS('Principles (All)'!N:N,"Not Assessed",'Principles (All)'!$E:$E,Summary!$B25)</f>
        <v>0</v>
      </c>
      <c r="R25">
        <f>COUNTIFS('Principles (All)'!O:O,"Not Assessed",'Principles (All)'!$E:$E,Summary!$B25)</f>
        <v>0</v>
      </c>
      <c r="S25">
        <f>COUNTIFS('Principles (All)'!P:P,"Not Assessed",'Principles (All)'!$E:$E,Summary!$B25)</f>
        <v>0</v>
      </c>
      <c r="T25">
        <f>COUNTIFS('Principles (All)'!M:M,"Y",'Principles (All)'!$E:$E,Summary!$B25)</f>
        <v>0</v>
      </c>
      <c r="U25">
        <f>COUNTIFS('Principles (All)'!N:N,"Y",'Principles (All)'!$E:$E,Summary!$B25)</f>
        <v>0</v>
      </c>
      <c r="V25">
        <f>COUNTIFS('Principles (All)'!O:O,"Y",'Principles (All)'!$E:$E,Summary!$B25)</f>
        <v>0</v>
      </c>
      <c r="W25">
        <f>COUNTIFS('Principles (All)'!P:P,"Y",'Principles (All)'!$E:$E,Summary!$B25)</f>
        <v>0</v>
      </c>
      <c r="AE25" t="s">
        <v>262</v>
      </c>
    </row>
    <row r="26" spans="1:31" ht="13.8">
      <c r="A26" s="305" t="s">
        <v>217</v>
      </c>
      <c r="B26" s="309" t="s">
        <v>263</v>
      </c>
      <c r="C26" s="310" t="s">
        <v>214</v>
      </c>
      <c r="D26" t="str">
        <f t="shared" si="0"/>
        <v/>
      </c>
      <c r="E26" t="str">
        <f t="shared" si="1"/>
        <v/>
      </c>
      <c r="F26" t="str">
        <f t="shared" si="2"/>
        <v/>
      </c>
      <c r="G26" t="str">
        <f t="shared" si="3"/>
        <v/>
      </c>
      <c r="H26">
        <f>COUNTIFS('Principles (All)'!M:M,"NA",'Principles (All)'!$E:$E,Summary!$B26)</f>
        <v>0</v>
      </c>
      <c r="I26">
        <f>COUNTIFS('Principles (All)'!N:N,"NA",'Principles (All)'!$E:$E,Summary!$B26)</f>
        <v>0</v>
      </c>
      <c r="J26">
        <f>COUNTIFS('Principles (All)'!O:O,"NA",'Principles (All)'!$E:$E,Summary!$B26)</f>
        <v>0</v>
      </c>
      <c r="K26">
        <f>COUNTIFS('Principles (All)'!P:P,"NA",'Principles (All)'!$E:$E,Summary!$B26)</f>
        <v>0</v>
      </c>
      <c r="L26">
        <f>COUNTIFS('Principles (All)'!M:M,"N",'Principles (All)'!$E:$E,Summary!$B26)</f>
        <v>0</v>
      </c>
      <c r="M26">
        <f>COUNTIFS('Principles (All)'!N:N,"N",'Principles (All)'!$E:$E,Summary!$B26)</f>
        <v>0</v>
      </c>
      <c r="N26">
        <f>COUNTIFS('Principles (All)'!O:O,"N",'Principles (All)'!$E:$E,Summary!$B26)</f>
        <v>0</v>
      </c>
      <c r="O26">
        <f>COUNTIFS('Principles (All)'!P:P,"N",'Principles (All)'!$E:$E,Summary!$B26)</f>
        <v>0</v>
      </c>
      <c r="P26">
        <f>COUNTIFS('Principles (All)'!M:M,"Not Assessed",'Principles (All)'!$E:$E,Summary!$B26)</f>
        <v>0</v>
      </c>
      <c r="Q26">
        <f>COUNTIFS('Principles (All)'!N:N,"Not Assessed",'Principles (All)'!$E:$E,Summary!$B26)</f>
        <v>0</v>
      </c>
      <c r="R26">
        <f>COUNTIFS('Principles (All)'!O:O,"Not Assessed",'Principles (All)'!$E:$E,Summary!$B26)</f>
        <v>0</v>
      </c>
      <c r="S26">
        <f>COUNTIFS('Principles (All)'!P:P,"Not Assessed",'Principles (All)'!$E:$E,Summary!$B26)</f>
        <v>0</v>
      </c>
      <c r="T26">
        <f>COUNTIFS('Principles (All)'!M:M,"Y",'Principles (All)'!$E:$E,Summary!$B26)</f>
        <v>0</v>
      </c>
      <c r="U26">
        <f>COUNTIFS('Principles (All)'!N:N,"Y",'Principles (All)'!$E:$E,Summary!$B26)</f>
        <v>0</v>
      </c>
      <c r="V26">
        <f>COUNTIFS('Principles (All)'!O:O,"Y",'Principles (All)'!$E:$E,Summary!$B26)</f>
        <v>0</v>
      </c>
      <c r="W26">
        <f>COUNTIFS('Principles (All)'!P:P,"Y",'Principles (All)'!$E:$E,Summary!$B26)</f>
        <v>0</v>
      </c>
      <c r="AE26" t="s">
        <v>264</v>
      </c>
    </row>
    <row r="27" spans="1:31" ht="27.6">
      <c r="A27" s="305" t="s">
        <v>217</v>
      </c>
      <c r="B27" s="309" t="s">
        <v>265</v>
      </c>
      <c r="C27" s="310" t="s">
        <v>214</v>
      </c>
      <c r="D27" t="str">
        <f t="shared" si="0"/>
        <v/>
      </c>
      <c r="E27" t="str">
        <f t="shared" si="1"/>
        <v/>
      </c>
      <c r="F27" t="str">
        <f t="shared" si="2"/>
        <v/>
      </c>
      <c r="G27" t="str">
        <f t="shared" si="3"/>
        <v/>
      </c>
      <c r="H27">
        <f>COUNTIFS('Principles (All)'!M:M,"NA",'Principles (All)'!$E:$E,Summary!$B27)</f>
        <v>0</v>
      </c>
      <c r="I27">
        <f>COUNTIFS('Principles (All)'!N:N,"NA",'Principles (All)'!$E:$E,Summary!$B27)</f>
        <v>0</v>
      </c>
      <c r="J27">
        <f>COUNTIFS('Principles (All)'!O:O,"NA",'Principles (All)'!$E:$E,Summary!$B27)</f>
        <v>0</v>
      </c>
      <c r="K27">
        <f>COUNTIFS('Principles (All)'!P:P,"NA",'Principles (All)'!$E:$E,Summary!$B27)</f>
        <v>0</v>
      </c>
      <c r="L27">
        <f>COUNTIFS('Principles (All)'!M:M,"N",'Principles (All)'!$E:$E,Summary!$B27)</f>
        <v>0</v>
      </c>
      <c r="M27">
        <f>COUNTIFS('Principles (All)'!N:N,"N",'Principles (All)'!$E:$E,Summary!$B27)</f>
        <v>0</v>
      </c>
      <c r="N27">
        <f>COUNTIFS('Principles (All)'!O:O,"N",'Principles (All)'!$E:$E,Summary!$B27)</f>
        <v>0</v>
      </c>
      <c r="O27">
        <f>COUNTIFS('Principles (All)'!P:P,"N",'Principles (All)'!$E:$E,Summary!$B27)</f>
        <v>0</v>
      </c>
      <c r="P27">
        <f>COUNTIFS('Principles (All)'!M:M,"Not Assessed",'Principles (All)'!$E:$E,Summary!$B27)</f>
        <v>0</v>
      </c>
      <c r="Q27">
        <f>COUNTIFS('Principles (All)'!N:N,"Not Assessed",'Principles (All)'!$E:$E,Summary!$B27)</f>
        <v>0</v>
      </c>
      <c r="R27">
        <f>COUNTIFS('Principles (All)'!O:O,"Not Assessed",'Principles (All)'!$E:$E,Summary!$B27)</f>
        <v>0</v>
      </c>
      <c r="S27">
        <f>COUNTIFS('Principles (All)'!P:P,"Not Assessed",'Principles (All)'!$E:$E,Summary!$B27)</f>
        <v>0</v>
      </c>
      <c r="T27">
        <f>COUNTIFS('Principles (All)'!M:M,"Y",'Principles (All)'!$E:$E,Summary!$B27)</f>
        <v>0</v>
      </c>
      <c r="U27">
        <f>COUNTIFS('Principles (All)'!N:N,"Y",'Principles (All)'!$E:$E,Summary!$B27)</f>
        <v>0</v>
      </c>
      <c r="V27">
        <f>COUNTIFS('Principles (All)'!O:O,"Y",'Principles (All)'!$E:$E,Summary!$B27)</f>
        <v>0</v>
      </c>
      <c r="W27">
        <f>COUNTIFS('Principles (All)'!P:P,"Y",'Principles (All)'!$E:$E,Summary!$B27)</f>
        <v>0</v>
      </c>
      <c r="AE27" t="s">
        <v>266</v>
      </c>
    </row>
    <row r="28" spans="1:31" ht="27.6">
      <c r="A28" s="305" t="s">
        <v>217</v>
      </c>
      <c r="B28" s="309" t="s">
        <v>267</v>
      </c>
      <c r="C28" s="310" t="s">
        <v>214</v>
      </c>
      <c r="D28" t="str">
        <f t="shared" si="0"/>
        <v/>
      </c>
      <c r="E28" t="str">
        <f t="shared" si="1"/>
        <v/>
      </c>
      <c r="F28" t="str">
        <f t="shared" si="2"/>
        <v/>
      </c>
      <c r="G28" t="str">
        <f t="shared" si="3"/>
        <v/>
      </c>
      <c r="H28">
        <f>COUNTIFS('Principles (All)'!M:M,"NA",'Principles (All)'!$E:$E,Summary!$B28)</f>
        <v>0</v>
      </c>
      <c r="I28">
        <f>COUNTIFS('Principles (All)'!N:N,"NA",'Principles (All)'!$E:$E,Summary!$B28)</f>
        <v>0</v>
      </c>
      <c r="J28">
        <f>COUNTIFS('Principles (All)'!O:O,"NA",'Principles (All)'!$E:$E,Summary!$B28)</f>
        <v>0</v>
      </c>
      <c r="K28">
        <f>COUNTIFS('Principles (All)'!P:P,"NA",'Principles (All)'!$E:$E,Summary!$B28)</f>
        <v>0</v>
      </c>
      <c r="L28">
        <f>COUNTIFS('Principles (All)'!M:M,"N",'Principles (All)'!$E:$E,Summary!$B28)</f>
        <v>0</v>
      </c>
      <c r="M28">
        <f>COUNTIFS('Principles (All)'!N:N,"N",'Principles (All)'!$E:$E,Summary!$B28)</f>
        <v>0</v>
      </c>
      <c r="N28">
        <f>COUNTIFS('Principles (All)'!O:O,"N",'Principles (All)'!$E:$E,Summary!$B28)</f>
        <v>0</v>
      </c>
      <c r="O28">
        <f>COUNTIFS('Principles (All)'!P:P,"N",'Principles (All)'!$E:$E,Summary!$B28)</f>
        <v>0</v>
      </c>
      <c r="P28">
        <f>COUNTIFS('Principles (All)'!M:M,"Not Assessed",'Principles (All)'!$E:$E,Summary!$B28)</f>
        <v>0</v>
      </c>
      <c r="Q28">
        <f>COUNTIFS('Principles (All)'!N:N,"Not Assessed",'Principles (All)'!$E:$E,Summary!$B28)</f>
        <v>0</v>
      </c>
      <c r="R28">
        <f>COUNTIFS('Principles (All)'!O:O,"Not Assessed",'Principles (All)'!$E:$E,Summary!$B28)</f>
        <v>0</v>
      </c>
      <c r="S28">
        <f>COUNTIFS('Principles (All)'!P:P,"Not Assessed",'Principles (All)'!$E:$E,Summary!$B28)</f>
        <v>0</v>
      </c>
      <c r="T28">
        <f>COUNTIFS('Principles (All)'!M:M,"Y",'Principles (All)'!$E:$E,Summary!$B28)</f>
        <v>0</v>
      </c>
      <c r="U28">
        <f>COUNTIFS('Principles (All)'!N:N,"Y",'Principles (All)'!$E:$E,Summary!$B28)</f>
        <v>0</v>
      </c>
      <c r="V28">
        <f>COUNTIFS('Principles (All)'!O:O,"Y",'Principles (All)'!$E:$E,Summary!$B28)</f>
        <v>0</v>
      </c>
      <c r="W28">
        <f>COUNTIFS('Principles (All)'!P:P,"Y",'Principles (All)'!$E:$E,Summary!$B28)</f>
        <v>0</v>
      </c>
    </row>
    <row r="29" spans="1:31" ht="27.6">
      <c r="A29" s="305" t="s">
        <v>217</v>
      </c>
      <c r="B29" s="309" t="s">
        <v>268</v>
      </c>
      <c r="C29" s="310" t="s">
        <v>214</v>
      </c>
      <c r="D29" t="str">
        <f t="shared" si="0"/>
        <v/>
      </c>
      <c r="E29" t="str">
        <f t="shared" si="1"/>
        <v/>
      </c>
      <c r="F29" t="str">
        <f t="shared" si="2"/>
        <v/>
      </c>
      <c r="G29" t="str">
        <f t="shared" si="3"/>
        <v/>
      </c>
      <c r="H29">
        <f>COUNTIFS('Principles (All)'!M:M,"NA",'Principles (All)'!$E:$E,Summary!$B29)</f>
        <v>0</v>
      </c>
      <c r="I29">
        <f>COUNTIFS('Principles (All)'!N:N,"NA",'Principles (All)'!$E:$E,Summary!$B29)</f>
        <v>0</v>
      </c>
      <c r="J29">
        <f>COUNTIFS('Principles (All)'!O:O,"NA",'Principles (All)'!$E:$E,Summary!$B29)</f>
        <v>0</v>
      </c>
      <c r="K29">
        <f>COUNTIFS('Principles (All)'!P:P,"NA",'Principles (All)'!$E:$E,Summary!$B29)</f>
        <v>0</v>
      </c>
      <c r="L29">
        <f>COUNTIFS('Principles (All)'!M:M,"N",'Principles (All)'!$E:$E,Summary!$B29)</f>
        <v>0</v>
      </c>
      <c r="M29">
        <f>COUNTIFS('Principles (All)'!N:N,"N",'Principles (All)'!$E:$E,Summary!$B29)</f>
        <v>0</v>
      </c>
      <c r="N29">
        <f>COUNTIFS('Principles (All)'!O:O,"N",'Principles (All)'!$E:$E,Summary!$B29)</f>
        <v>0</v>
      </c>
      <c r="O29">
        <f>COUNTIFS('Principles (All)'!P:P,"N",'Principles (All)'!$E:$E,Summary!$B29)</f>
        <v>0</v>
      </c>
      <c r="P29">
        <f>COUNTIFS('Principles (All)'!M:M,"Not Assessed",'Principles (All)'!$E:$E,Summary!$B29)</f>
        <v>0</v>
      </c>
      <c r="Q29">
        <f>COUNTIFS('Principles (All)'!N:N,"Not Assessed",'Principles (All)'!$E:$E,Summary!$B29)</f>
        <v>0</v>
      </c>
      <c r="R29">
        <f>COUNTIFS('Principles (All)'!O:O,"Not Assessed",'Principles (All)'!$E:$E,Summary!$B29)</f>
        <v>0</v>
      </c>
      <c r="S29">
        <f>COUNTIFS('Principles (All)'!P:P,"Not Assessed",'Principles (All)'!$E:$E,Summary!$B29)</f>
        <v>0</v>
      </c>
      <c r="T29">
        <f>COUNTIFS('Principles (All)'!M:M,"Y",'Principles (All)'!$E:$E,Summary!$B29)</f>
        <v>0</v>
      </c>
      <c r="U29">
        <f>COUNTIFS('Principles (All)'!N:N,"Y",'Principles (All)'!$E:$E,Summary!$B29)</f>
        <v>0</v>
      </c>
      <c r="V29">
        <f>COUNTIFS('Principles (All)'!O:O,"Y",'Principles (All)'!$E:$E,Summary!$B29)</f>
        <v>0</v>
      </c>
      <c r="W29">
        <f>COUNTIFS('Principles (All)'!P:P,"Y",'Principles (All)'!$E:$E,Summary!$B29)</f>
        <v>0</v>
      </c>
    </row>
    <row r="30" spans="1:31" ht="27.6">
      <c r="A30" s="305" t="s">
        <v>217</v>
      </c>
      <c r="B30" s="309" t="s">
        <v>269</v>
      </c>
      <c r="C30" s="310" t="s">
        <v>214</v>
      </c>
      <c r="D30" t="str">
        <f t="shared" si="0"/>
        <v/>
      </c>
      <c r="E30" t="str">
        <f t="shared" si="1"/>
        <v/>
      </c>
      <c r="F30" t="str">
        <f t="shared" si="2"/>
        <v/>
      </c>
      <c r="G30" t="str">
        <f t="shared" si="3"/>
        <v/>
      </c>
      <c r="H30">
        <f>COUNTIFS('Principles (All)'!M:M,"NA",'Principles (All)'!$E:$E,Summary!$B30)</f>
        <v>0</v>
      </c>
      <c r="I30">
        <f>COUNTIFS('Principles (All)'!N:N,"NA",'Principles (All)'!$E:$E,Summary!$B30)</f>
        <v>0</v>
      </c>
      <c r="J30">
        <f>COUNTIFS('Principles (All)'!O:O,"NA",'Principles (All)'!$E:$E,Summary!$B30)</f>
        <v>0</v>
      </c>
      <c r="K30">
        <f>COUNTIFS('Principles (All)'!P:P,"NA",'Principles (All)'!$E:$E,Summary!$B30)</f>
        <v>0</v>
      </c>
      <c r="L30">
        <f>COUNTIFS('Principles (All)'!M:M,"N",'Principles (All)'!$E:$E,Summary!$B30)</f>
        <v>0</v>
      </c>
      <c r="M30">
        <f>COUNTIFS('Principles (All)'!N:N,"N",'Principles (All)'!$E:$E,Summary!$B30)</f>
        <v>0</v>
      </c>
      <c r="N30">
        <f>COUNTIFS('Principles (All)'!O:O,"N",'Principles (All)'!$E:$E,Summary!$B30)</f>
        <v>0</v>
      </c>
      <c r="O30">
        <f>COUNTIFS('Principles (All)'!P:P,"N",'Principles (All)'!$E:$E,Summary!$B30)</f>
        <v>0</v>
      </c>
      <c r="P30">
        <f>COUNTIFS('Principles (All)'!M:M,"Not Assessed",'Principles (All)'!$E:$E,Summary!$B30)</f>
        <v>0</v>
      </c>
      <c r="Q30">
        <f>COUNTIFS('Principles (All)'!N:N,"Not Assessed",'Principles (All)'!$E:$E,Summary!$B30)</f>
        <v>0</v>
      </c>
      <c r="R30">
        <f>COUNTIFS('Principles (All)'!O:O,"Not Assessed",'Principles (All)'!$E:$E,Summary!$B30)</f>
        <v>0</v>
      </c>
      <c r="S30">
        <f>COUNTIFS('Principles (All)'!P:P,"Not Assessed",'Principles (All)'!$E:$E,Summary!$B30)</f>
        <v>0</v>
      </c>
      <c r="T30">
        <f>COUNTIFS('Principles (All)'!M:M,"Y",'Principles (All)'!$E:$E,Summary!$B30)</f>
        <v>0</v>
      </c>
      <c r="U30">
        <f>COUNTIFS('Principles (All)'!N:N,"Y",'Principles (All)'!$E:$E,Summary!$B30)</f>
        <v>0</v>
      </c>
      <c r="V30">
        <f>COUNTIFS('Principles (All)'!O:O,"Y",'Principles (All)'!$E:$E,Summary!$B30)</f>
        <v>0</v>
      </c>
      <c r="W30">
        <f>COUNTIFS('Principles (All)'!P:P,"Y",'Principles (All)'!$E:$E,Summary!$B30)</f>
        <v>0</v>
      </c>
    </row>
    <row r="31" spans="1:31" ht="27.6">
      <c r="A31" s="305" t="s">
        <v>217</v>
      </c>
      <c r="B31" s="309" t="s">
        <v>270</v>
      </c>
      <c r="C31" s="312" t="s">
        <v>225</v>
      </c>
      <c r="D31" t="str">
        <f t="shared" si="0"/>
        <v/>
      </c>
      <c r="E31" t="str">
        <f t="shared" si="1"/>
        <v/>
      </c>
      <c r="F31" t="str">
        <f t="shared" si="2"/>
        <v/>
      </c>
      <c r="G31" t="str">
        <f t="shared" si="3"/>
        <v/>
      </c>
      <c r="H31">
        <f>COUNTIFS('Principles (All)'!M:M,"NA",'Principles (All)'!$E:$E,Summary!$B31)</f>
        <v>0</v>
      </c>
      <c r="I31">
        <f>COUNTIFS('Principles (All)'!N:N,"NA",'Principles (All)'!$E:$E,Summary!$B31)</f>
        <v>0</v>
      </c>
      <c r="J31">
        <f>COUNTIFS('Principles (All)'!O:O,"NA",'Principles (All)'!$E:$E,Summary!$B31)</f>
        <v>0</v>
      </c>
      <c r="K31">
        <f>COUNTIFS('Principles (All)'!P:P,"NA",'Principles (All)'!$E:$E,Summary!$B31)</f>
        <v>0</v>
      </c>
      <c r="L31">
        <f>COUNTIFS('Principles (All)'!M:M,"N",'Principles (All)'!$E:$E,Summary!$B31)</f>
        <v>0</v>
      </c>
      <c r="M31">
        <f>COUNTIFS('Principles (All)'!N:N,"N",'Principles (All)'!$E:$E,Summary!$B31)</f>
        <v>0</v>
      </c>
      <c r="N31">
        <f>COUNTIFS('Principles (All)'!O:O,"N",'Principles (All)'!$E:$E,Summary!$B31)</f>
        <v>0</v>
      </c>
      <c r="O31">
        <f>COUNTIFS('Principles (All)'!P:P,"N",'Principles (All)'!$E:$E,Summary!$B31)</f>
        <v>0</v>
      </c>
      <c r="P31">
        <f>COUNTIFS('Principles (All)'!M:M,"Not Assessed",'Principles (All)'!$E:$E,Summary!$B31)</f>
        <v>0</v>
      </c>
      <c r="Q31">
        <f>COUNTIFS('Principles (All)'!N:N,"Not Assessed",'Principles (All)'!$E:$E,Summary!$B31)</f>
        <v>0</v>
      </c>
      <c r="R31">
        <f>COUNTIFS('Principles (All)'!O:O,"Not Assessed",'Principles (All)'!$E:$E,Summary!$B31)</f>
        <v>0</v>
      </c>
      <c r="S31">
        <f>COUNTIFS('Principles (All)'!P:P,"Not Assessed",'Principles (All)'!$E:$E,Summary!$B31)</f>
        <v>0</v>
      </c>
      <c r="T31">
        <f>COUNTIFS('Principles (All)'!M:M,"Y",'Principles (All)'!$E:$E,Summary!$B31)</f>
        <v>0</v>
      </c>
      <c r="U31">
        <f>COUNTIFS('Principles (All)'!N:N,"Y",'Principles (All)'!$E:$E,Summary!$B31)</f>
        <v>0</v>
      </c>
      <c r="V31">
        <f>COUNTIFS('Principles (All)'!O:O,"Y",'Principles (All)'!$E:$E,Summary!$B31)</f>
        <v>0</v>
      </c>
      <c r="W31">
        <f>COUNTIFS('Principles (All)'!P:P,"Y",'Principles (All)'!$E:$E,Summary!$B31)</f>
        <v>0</v>
      </c>
    </row>
    <row r="32" spans="1:31" ht="27.6">
      <c r="A32" s="305" t="s">
        <v>217</v>
      </c>
      <c r="B32" s="309" t="s">
        <v>271</v>
      </c>
      <c r="C32" s="312" t="s">
        <v>225</v>
      </c>
      <c r="D32" t="str">
        <f t="shared" si="0"/>
        <v/>
      </c>
      <c r="E32" t="str">
        <f t="shared" si="1"/>
        <v/>
      </c>
      <c r="F32" t="str">
        <f t="shared" si="2"/>
        <v/>
      </c>
      <c r="G32" t="str">
        <f t="shared" si="3"/>
        <v/>
      </c>
      <c r="H32">
        <f>COUNTIFS('Principles (All)'!M:M,"NA",'Principles (All)'!$E:$E,Summary!$B32)</f>
        <v>0</v>
      </c>
      <c r="I32">
        <f>COUNTIFS('Principles (All)'!N:N,"NA",'Principles (All)'!$E:$E,Summary!$B32)</f>
        <v>0</v>
      </c>
      <c r="J32">
        <f>COUNTIFS('Principles (All)'!O:O,"NA",'Principles (All)'!$E:$E,Summary!$B32)</f>
        <v>0</v>
      </c>
      <c r="K32">
        <f>COUNTIFS('Principles (All)'!P:P,"NA",'Principles (All)'!$E:$E,Summary!$B32)</f>
        <v>0</v>
      </c>
      <c r="L32">
        <f>COUNTIFS('Principles (All)'!M:M,"N",'Principles (All)'!$E:$E,Summary!$B32)</f>
        <v>0</v>
      </c>
      <c r="M32">
        <f>COUNTIFS('Principles (All)'!N:N,"N",'Principles (All)'!$E:$E,Summary!$B32)</f>
        <v>0</v>
      </c>
      <c r="N32">
        <f>COUNTIFS('Principles (All)'!O:O,"N",'Principles (All)'!$E:$E,Summary!$B32)</f>
        <v>0</v>
      </c>
      <c r="O32">
        <f>COUNTIFS('Principles (All)'!P:P,"N",'Principles (All)'!$E:$E,Summary!$B32)</f>
        <v>0</v>
      </c>
      <c r="P32">
        <f>COUNTIFS('Principles (All)'!M:M,"Not Assessed",'Principles (All)'!$E:$E,Summary!$B32)</f>
        <v>0</v>
      </c>
      <c r="Q32">
        <f>COUNTIFS('Principles (All)'!N:N,"Not Assessed",'Principles (All)'!$E:$E,Summary!$B32)</f>
        <v>0</v>
      </c>
      <c r="R32">
        <f>COUNTIFS('Principles (All)'!O:O,"Not Assessed",'Principles (All)'!$E:$E,Summary!$B32)</f>
        <v>0</v>
      </c>
      <c r="S32">
        <f>COUNTIFS('Principles (All)'!P:P,"Not Assessed",'Principles (All)'!$E:$E,Summary!$B32)</f>
        <v>0</v>
      </c>
      <c r="T32">
        <f>COUNTIFS('Principles (All)'!M:M,"Y",'Principles (All)'!$E:$E,Summary!$B32)</f>
        <v>0</v>
      </c>
      <c r="U32">
        <f>COUNTIFS('Principles (All)'!N:N,"Y",'Principles (All)'!$E:$E,Summary!$B32)</f>
        <v>0</v>
      </c>
      <c r="V32">
        <f>COUNTIFS('Principles (All)'!O:O,"Y",'Principles (All)'!$E:$E,Summary!$B32)</f>
        <v>0</v>
      </c>
      <c r="W32">
        <f>COUNTIFS('Principles (All)'!P:P,"Y",'Principles (All)'!$E:$E,Summary!$B32)</f>
        <v>0</v>
      </c>
    </row>
    <row r="33" spans="1:23" ht="27.6">
      <c r="A33" s="305" t="s">
        <v>217</v>
      </c>
      <c r="B33" s="309" t="s">
        <v>272</v>
      </c>
      <c r="C33" s="312" t="s">
        <v>225</v>
      </c>
      <c r="D33" t="str">
        <f t="shared" si="0"/>
        <v/>
      </c>
      <c r="E33" t="str">
        <f t="shared" si="1"/>
        <v/>
      </c>
      <c r="F33" t="str">
        <f t="shared" si="2"/>
        <v/>
      </c>
      <c r="G33" t="str">
        <f t="shared" si="3"/>
        <v/>
      </c>
      <c r="H33">
        <f>COUNTIFS('Principles (All)'!M:M,"NA",'Principles (All)'!$E:$E,Summary!$B33)</f>
        <v>0</v>
      </c>
      <c r="I33">
        <f>COUNTIFS('Principles (All)'!N:N,"NA",'Principles (All)'!$E:$E,Summary!$B33)</f>
        <v>0</v>
      </c>
      <c r="J33">
        <f>COUNTIFS('Principles (All)'!O:O,"NA",'Principles (All)'!$E:$E,Summary!$B33)</f>
        <v>0</v>
      </c>
      <c r="K33">
        <f>COUNTIFS('Principles (All)'!P:P,"NA",'Principles (All)'!$E:$E,Summary!$B33)</f>
        <v>0</v>
      </c>
      <c r="L33">
        <f>COUNTIFS('Principles (All)'!M:M,"N",'Principles (All)'!$E:$E,Summary!$B33)</f>
        <v>0</v>
      </c>
      <c r="M33">
        <f>COUNTIFS('Principles (All)'!N:N,"N",'Principles (All)'!$E:$E,Summary!$B33)</f>
        <v>0</v>
      </c>
      <c r="N33">
        <f>COUNTIFS('Principles (All)'!O:O,"N",'Principles (All)'!$E:$E,Summary!$B33)</f>
        <v>0</v>
      </c>
      <c r="O33">
        <f>COUNTIFS('Principles (All)'!P:P,"N",'Principles (All)'!$E:$E,Summary!$B33)</f>
        <v>0</v>
      </c>
      <c r="P33">
        <f>COUNTIFS('Principles (All)'!M:M,"Not Assessed",'Principles (All)'!$E:$E,Summary!$B33)</f>
        <v>0</v>
      </c>
      <c r="Q33">
        <f>COUNTIFS('Principles (All)'!N:N,"Not Assessed",'Principles (All)'!$E:$E,Summary!$B33)</f>
        <v>0</v>
      </c>
      <c r="R33">
        <f>COUNTIFS('Principles (All)'!O:O,"Not Assessed",'Principles (All)'!$E:$E,Summary!$B33)</f>
        <v>0</v>
      </c>
      <c r="S33">
        <f>COUNTIFS('Principles (All)'!P:P,"Not Assessed",'Principles (All)'!$E:$E,Summary!$B33)</f>
        <v>0</v>
      </c>
      <c r="T33">
        <f>COUNTIFS('Principles (All)'!M:M,"Y",'Principles (All)'!$E:$E,Summary!$B33)</f>
        <v>0</v>
      </c>
      <c r="U33">
        <f>COUNTIFS('Principles (All)'!N:N,"Y",'Principles (All)'!$E:$E,Summary!$B33)</f>
        <v>0</v>
      </c>
      <c r="V33">
        <f>COUNTIFS('Principles (All)'!O:O,"Y",'Principles (All)'!$E:$E,Summary!$B33)</f>
        <v>0</v>
      </c>
      <c r="W33">
        <f>COUNTIFS('Principles (All)'!P:P,"Y",'Principles (All)'!$E:$E,Summary!$B33)</f>
        <v>0</v>
      </c>
    </row>
    <row r="34" spans="1:23" ht="27.6">
      <c r="A34" s="305" t="s">
        <v>217</v>
      </c>
      <c r="B34" s="309" t="s">
        <v>273</v>
      </c>
      <c r="C34" s="312" t="s">
        <v>225</v>
      </c>
      <c r="D34" t="str">
        <f t="shared" si="0"/>
        <v/>
      </c>
      <c r="E34" t="str">
        <f t="shared" si="1"/>
        <v/>
      </c>
      <c r="F34" t="str">
        <f t="shared" si="2"/>
        <v/>
      </c>
      <c r="G34" t="str">
        <f t="shared" si="3"/>
        <v/>
      </c>
      <c r="H34">
        <f>COUNTIFS('Principles (All)'!M:M,"NA",'Principles (All)'!$E:$E,Summary!$B34)</f>
        <v>0</v>
      </c>
      <c r="I34">
        <f>COUNTIFS('Principles (All)'!N:N,"NA",'Principles (All)'!$E:$E,Summary!$B34)</f>
        <v>0</v>
      </c>
      <c r="J34">
        <f>COUNTIFS('Principles (All)'!O:O,"NA",'Principles (All)'!$E:$E,Summary!$B34)</f>
        <v>0</v>
      </c>
      <c r="K34">
        <f>COUNTIFS('Principles (All)'!P:P,"NA",'Principles (All)'!$E:$E,Summary!$B34)</f>
        <v>0</v>
      </c>
      <c r="L34">
        <f>COUNTIFS('Principles (All)'!M:M,"N",'Principles (All)'!$E:$E,Summary!$B34)</f>
        <v>0</v>
      </c>
      <c r="M34">
        <f>COUNTIFS('Principles (All)'!N:N,"N",'Principles (All)'!$E:$E,Summary!$B34)</f>
        <v>0</v>
      </c>
      <c r="N34">
        <f>COUNTIFS('Principles (All)'!O:O,"N",'Principles (All)'!$E:$E,Summary!$B34)</f>
        <v>0</v>
      </c>
      <c r="O34">
        <f>COUNTIFS('Principles (All)'!P:P,"N",'Principles (All)'!$E:$E,Summary!$B34)</f>
        <v>0</v>
      </c>
      <c r="P34">
        <f>COUNTIFS('Principles (All)'!M:M,"Not Assessed",'Principles (All)'!$E:$E,Summary!$B34)</f>
        <v>0</v>
      </c>
      <c r="Q34">
        <f>COUNTIFS('Principles (All)'!N:N,"Not Assessed",'Principles (All)'!$E:$E,Summary!$B34)</f>
        <v>0</v>
      </c>
      <c r="R34">
        <f>COUNTIFS('Principles (All)'!O:O,"Not Assessed",'Principles (All)'!$E:$E,Summary!$B34)</f>
        <v>0</v>
      </c>
      <c r="S34">
        <f>COUNTIFS('Principles (All)'!P:P,"Not Assessed",'Principles (All)'!$E:$E,Summary!$B34)</f>
        <v>0</v>
      </c>
      <c r="T34">
        <f>COUNTIFS('Principles (All)'!M:M,"Y",'Principles (All)'!$E:$E,Summary!$B34)</f>
        <v>0</v>
      </c>
      <c r="U34">
        <f>COUNTIFS('Principles (All)'!N:N,"Y",'Principles (All)'!$E:$E,Summary!$B34)</f>
        <v>0</v>
      </c>
      <c r="V34">
        <f>COUNTIFS('Principles (All)'!O:O,"Y",'Principles (All)'!$E:$E,Summary!$B34)</f>
        <v>0</v>
      </c>
      <c r="W34">
        <f>COUNTIFS('Principles (All)'!P:P,"Y",'Principles (All)'!$E:$E,Summary!$B34)</f>
        <v>0</v>
      </c>
    </row>
    <row r="35" spans="1:23" ht="27.6">
      <c r="A35" s="305" t="s">
        <v>217</v>
      </c>
      <c r="B35" s="309" t="s">
        <v>274</v>
      </c>
      <c r="C35" s="312" t="s">
        <v>225</v>
      </c>
      <c r="D35" t="str">
        <f t="shared" si="0"/>
        <v/>
      </c>
      <c r="E35" t="str">
        <f t="shared" si="1"/>
        <v/>
      </c>
      <c r="F35" t="str">
        <f t="shared" si="2"/>
        <v/>
      </c>
      <c r="G35" t="str">
        <f t="shared" si="3"/>
        <v/>
      </c>
      <c r="H35">
        <f>COUNTIFS('Principles (All)'!M:M,"NA",'Principles (All)'!$E:$E,Summary!$B35)</f>
        <v>0</v>
      </c>
      <c r="I35">
        <f>COUNTIFS('Principles (All)'!N:N,"NA",'Principles (All)'!$E:$E,Summary!$B35)</f>
        <v>0</v>
      </c>
      <c r="J35">
        <f>COUNTIFS('Principles (All)'!O:O,"NA",'Principles (All)'!$E:$E,Summary!$B35)</f>
        <v>0</v>
      </c>
      <c r="K35">
        <f>COUNTIFS('Principles (All)'!P:P,"NA",'Principles (All)'!$E:$E,Summary!$B35)</f>
        <v>0</v>
      </c>
      <c r="L35">
        <f>COUNTIFS('Principles (All)'!M:M,"N",'Principles (All)'!$E:$E,Summary!$B35)</f>
        <v>0</v>
      </c>
      <c r="M35">
        <f>COUNTIFS('Principles (All)'!N:N,"N",'Principles (All)'!$E:$E,Summary!$B35)</f>
        <v>0</v>
      </c>
      <c r="N35">
        <f>COUNTIFS('Principles (All)'!O:O,"N",'Principles (All)'!$E:$E,Summary!$B35)</f>
        <v>0</v>
      </c>
      <c r="O35">
        <f>COUNTIFS('Principles (All)'!P:P,"N",'Principles (All)'!$E:$E,Summary!$B35)</f>
        <v>0</v>
      </c>
      <c r="P35">
        <f>COUNTIFS('Principles (All)'!M:M,"Not Assessed",'Principles (All)'!$E:$E,Summary!$B35)</f>
        <v>0</v>
      </c>
      <c r="Q35">
        <f>COUNTIFS('Principles (All)'!N:N,"Not Assessed",'Principles (All)'!$E:$E,Summary!$B35)</f>
        <v>0</v>
      </c>
      <c r="R35">
        <f>COUNTIFS('Principles (All)'!O:O,"Not Assessed",'Principles (All)'!$E:$E,Summary!$B35)</f>
        <v>0</v>
      </c>
      <c r="S35">
        <f>COUNTIFS('Principles (All)'!P:P,"Not Assessed",'Principles (All)'!$E:$E,Summary!$B35)</f>
        <v>0</v>
      </c>
      <c r="T35">
        <f>COUNTIFS('Principles (All)'!M:M,"Y",'Principles (All)'!$E:$E,Summary!$B35)</f>
        <v>0</v>
      </c>
      <c r="U35">
        <f>COUNTIFS('Principles (All)'!N:N,"Y",'Principles (All)'!$E:$E,Summary!$B35)</f>
        <v>0</v>
      </c>
      <c r="V35">
        <f>COUNTIFS('Principles (All)'!O:O,"Y",'Principles (All)'!$E:$E,Summary!$B35)</f>
        <v>0</v>
      </c>
      <c r="W35">
        <f>COUNTIFS('Principles (All)'!P:P,"Y",'Principles (All)'!$E:$E,Summary!$B35)</f>
        <v>0</v>
      </c>
    </row>
    <row r="36" spans="1:23" ht="13.8">
      <c r="A36" s="305" t="s">
        <v>219</v>
      </c>
      <c r="B36" s="309" t="s">
        <v>275</v>
      </c>
      <c r="C36" s="310" t="s">
        <v>214</v>
      </c>
      <c r="D36" t="str">
        <f t="shared" si="0"/>
        <v/>
      </c>
      <c r="E36" t="str">
        <f t="shared" si="1"/>
        <v/>
      </c>
      <c r="F36" t="str">
        <f t="shared" si="2"/>
        <v/>
      </c>
      <c r="G36" t="str">
        <f t="shared" si="3"/>
        <v/>
      </c>
      <c r="H36">
        <f>COUNTIFS('Principles (All)'!M:M,"NA",'Principles (All)'!$E:$E,Summary!$B36)</f>
        <v>0</v>
      </c>
      <c r="I36">
        <f>COUNTIFS('Principles (All)'!N:N,"NA",'Principles (All)'!$E:$E,Summary!$B36)</f>
        <v>0</v>
      </c>
      <c r="J36">
        <f>COUNTIFS('Principles (All)'!O:O,"NA",'Principles (All)'!$E:$E,Summary!$B36)</f>
        <v>0</v>
      </c>
      <c r="K36">
        <f>COUNTIFS('Principles (All)'!P:P,"NA",'Principles (All)'!$E:$E,Summary!$B36)</f>
        <v>0</v>
      </c>
      <c r="L36">
        <f>COUNTIFS('Principles (All)'!M:M,"N",'Principles (All)'!$E:$E,Summary!$B36)</f>
        <v>0</v>
      </c>
      <c r="M36">
        <f>COUNTIFS('Principles (All)'!N:N,"N",'Principles (All)'!$E:$E,Summary!$B36)</f>
        <v>0</v>
      </c>
      <c r="N36">
        <f>COUNTIFS('Principles (All)'!O:O,"N",'Principles (All)'!$E:$E,Summary!$B36)</f>
        <v>0</v>
      </c>
      <c r="O36">
        <f>COUNTIFS('Principles (All)'!P:P,"N",'Principles (All)'!$E:$E,Summary!$B36)</f>
        <v>0</v>
      </c>
      <c r="P36">
        <f>COUNTIFS('Principles (All)'!M:M,"Not Assessed",'Principles (All)'!$E:$E,Summary!$B36)</f>
        <v>0</v>
      </c>
      <c r="Q36">
        <f>COUNTIFS('Principles (All)'!N:N,"Not Assessed",'Principles (All)'!$E:$E,Summary!$B36)</f>
        <v>0</v>
      </c>
      <c r="R36">
        <f>COUNTIFS('Principles (All)'!O:O,"Not Assessed",'Principles (All)'!$E:$E,Summary!$B36)</f>
        <v>0</v>
      </c>
      <c r="S36">
        <f>COUNTIFS('Principles (All)'!P:P,"Not Assessed",'Principles (All)'!$E:$E,Summary!$B36)</f>
        <v>0</v>
      </c>
      <c r="T36">
        <f>COUNTIFS('Principles (All)'!M:M,"Y",'Principles (All)'!$E:$E,Summary!$B36)</f>
        <v>0</v>
      </c>
      <c r="U36">
        <f>COUNTIFS('Principles (All)'!N:N,"Y",'Principles (All)'!$E:$E,Summary!$B36)</f>
        <v>0</v>
      </c>
      <c r="V36">
        <f>COUNTIFS('Principles (All)'!O:O,"Y",'Principles (All)'!$E:$E,Summary!$B36)</f>
        <v>0</v>
      </c>
      <c r="W36">
        <f>COUNTIFS('Principles (All)'!P:P,"Y",'Principles (All)'!$E:$E,Summary!$B36)</f>
        <v>0</v>
      </c>
    </row>
    <row r="37" spans="1:23" ht="13.8">
      <c r="A37" s="305" t="s">
        <v>219</v>
      </c>
      <c r="B37" s="309" t="s">
        <v>276</v>
      </c>
      <c r="C37" s="310" t="s">
        <v>214</v>
      </c>
      <c r="D37" t="str">
        <f t="shared" si="0"/>
        <v/>
      </c>
      <c r="E37" t="str">
        <f t="shared" si="1"/>
        <v/>
      </c>
      <c r="F37" t="str">
        <f t="shared" si="2"/>
        <v/>
      </c>
      <c r="G37" t="str">
        <f t="shared" si="3"/>
        <v/>
      </c>
      <c r="H37">
        <f>COUNTIFS('Principles (All)'!M:M,"NA",'Principles (All)'!$E:$E,Summary!$B37)</f>
        <v>0</v>
      </c>
      <c r="I37">
        <f>COUNTIFS('Principles (All)'!N:N,"NA",'Principles (All)'!$E:$E,Summary!$B37)</f>
        <v>0</v>
      </c>
      <c r="J37">
        <f>COUNTIFS('Principles (All)'!O:O,"NA",'Principles (All)'!$E:$E,Summary!$B37)</f>
        <v>0</v>
      </c>
      <c r="K37">
        <f>COUNTIFS('Principles (All)'!P:P,"NA",'Principles (All)'!$E:$E,Summary!$B37)</f>
        <v>0</v>
      </c>
      <c r="L37">
        <f>COUNTIFS('Principles (All)'!M:M,"N",'Principles (All)'!$E:$E,Summary!$B37)</f>
        <v>0</v>
      </c>
      <c r="M37">
        <f>COUNTIFS('Principles (All)'!N:N,"N",'Principles (All)'!$E:$E,Summary!$B37)</f>
        <v>0</v>
      </c>
      <c r="N37">
        <f>COUNTIFS('Principles (All)'!O:O,"N",'Principles (All)'!$E:$E,Summary!$B37)</f>
        <v>0</v>
      </c>
      <c r="O37">
        <f>COUNTIFS('Principles (All)'!P:P,"N",'Principles (All)'!$E:$E,Summary!$B37)</f>
        <v>0</v>
      </c>
      <c r="P37">
        <f>COUNTIFS('Principles (All)'!M:M,"Not Assessed",'Principles (All)'!$E:$E,Summary!$B37)</f>
        <v>0</v>
      </c>
      <c r="Q37">
        <f>COUNTIFS('Principles (All)'!N:N,"Not Assessed",'Principles (All)'!$E:$E,Summary!$B37)</f>
        <v>0</v>
      </c>
      <c r="R37">
        <f>COUNTIFS('Principles (All)'!O:O,"Not Assessed",'Principles (All)'!$E:$E,Summary!$B37)</f>
        <v>0</v>
      </c>
      <c r="S37">
        <f>COUNTIFS('Principles (All)'!P:P,"Not Assessed",'Principles (All)'!$E:$E,Summary!$B37)</f>
        <v>0</v>
      </c>
      <c r="T37">
        <f>COUNTIFS('Principles (All)'!M:M,"Y",'Principles (All)'!$E:$E,Summary!$B37)</f>
        <v>0</v>
      </c>
      <c r="U37">
        <f>COUNTIFS('Principles (All)'!N:N,"Y",'Principles (All)'!$E:$E,Summary!$B37)</f>
        <v>0</v>
      </c>
      <c r="V37">
        <f>COUNTIFS('Principles (All)'!O:O,"Y",'Principles (All)'!$E:$E,Summary!$B37)</f>
        <v>0</v>
      </c>
      <c r="W37">
        <f>COUNTIFS('Principles (All)'!P:P,"Y",'Principles (All)'!$E:$E,Summary!$B37)</f>
        <v>0</v>
      </c>
    </row>
    <row r="38" spans="1:23" ht="13.8">
      <c r="A38" s="305" t="s">
        <v>219</v>
      </c>
      <c r="B38" s="309" t="s">
        <v>277</v>
      </c>
      <c r="C38" s="310" t="s">
        <v>214</v>
      </c>
      <c r="D38" t="str">
        <f t="shared" si="0"/>
        <v/>
      </c>
      <c r="E38" t="str">
        <f t="shared" si="1"/>
        <v/>
      </c>
      <c r="F38" t="str">
        <f t="shared" si="2"/>
        <v/>
      </c>
      <c r="G38" t="str">
        <f t="shared" si="3"/>
        <v/>
      </c>
      <c r="H38">
        <f>COUNTIFS('Principles (All)'!M:M,"NA",'Principles (All)'!$E:$E,Summary!$B38)</f>
        <v>0</v>
      </c>
      <c r="I38">
        <f>COUNTIFS('Principles (All)'!N:N,"NA",'Principles (All)'!$E:$E,Summary!$B38)</f>
        <v>0</v>
      </c>
      <c r="J38">
        <f>COUNTIFS('Principles (All)'!O:O,"NA",'Principles (All)'!$E:$E,Summary!$B38)</f>
        <v>0</v>
      </c>
      <c r="K38">
        <f>COUNTIFS('Principles (All)'!P:P,"NA",'Principles (All)'!$E:$E,Summary!$B38)</f>
        <v>0</v>
      </c>
      <c r="L38">
        <f>COUNTIFS('Principles (All)'!M:M,"N",'Principles (All)'!$E:$E,Summary!$B38)</f>
        <v>0</v>
      </c>
      <c r="M38">
        <f>COUNTIFS('Principles (All)'!N:N,"N",'Principles (All)'!$E:$E,Summary!$B38)</f>
        <v>0</v>
      </c>
      <c r="N38">
        <f>COUNTIFS('Principles (All)'!O:O,"N",'Principles (All)'!$E:$E,Summary!$B38)</f>
        <v>0</v>
      </c>
      <c r="O38">
        <f>COUNTIFS('Principles (All)'!P:P,"N",'Principles (All)'!$E:$E,Summary!$B38)</f>
        <v>0</v>
      </c>
      <c r="P38">
        <f>COUNTIFS('Principles (All)'!M:M,"Not Assessed",'Principles (All)'!$E:$E,Summary!$B38)</f>
        <v>0</v>
      </c>
      <c r="Q38">
        <f>COUNTIFS('Principles (All)'!N:N,"Not Assessed",'Principles (All)'!$E:$E,Summary!$B38)</f>
        <v>0</v>
      </c>
      <c r="R38">
        <f>COUNTIFS('Principles (All)'!O:O,"Not Assessed",'Principles (All)'!$E:$E,Summary!$B38)</f>
        <v>0</v>
      </c>
      <c r="S38">
        <f>COUNTIFS('Principles (All)'!P:P,"Not Assessed",'Principles (All)'!$E:$E,Summary!$B38)</f>
        <v>0</v>
      </c>
      <c r="T38">
        <f>COUNTIFS('Principles (All)'!M:M,"Y",'Principles (All)'!$E:$E,Summary!$B38)</f>
        <v>0</v>
      </c>
      <c r="U38">
        <f>COUNTIFS('Principles (All)'!N:N,"Y",'Principles (All)'!$E:$E,Summary!$B38)</f>
        <v>0</v>
      </c>
      <c r="V38">
        <f>COUNTIFS('Principles (All)'!O:O,"Y",'Principles (All)'!$E:$E,Summary!$B38)</f>
        <v>0</v>
      </c>
      <c r="W38">
        <f>COUNTIFS('Principles (All)'!P:P,"Y",'Principles (All)'!$E:$E,Summary!$B38)</f>
        <v>0</v>
      </c>
    </row>
    <row r="39" spans="1:23" ht="13.8">
      <c r="A39" s="305" t="s">
        <v>219</v>
      </c>
      <c r="B39" s="309" t="s">
        <v>278</v>
      </c>
      <c r="C39" s="310" t="s">
        <v>214</v>
      </c>
      <c r="D39" t="str">
        <f t="shared" si="0"/>
        <v/>
      </c>
      <c r="E39" t="str">
        <f t="shared" si="1"/>
        <v/>
      </c>
      <c r="F39" t="str">
        <f t="shared" si="2"/>
        <v/>
      </c>
      <c r="G39" t="str">
        <f t="shared" si="3"/>
        <v/>
      </c>
      <c r="H39">
        <f>COUNTIFS('Principles (All)'!M:M,"NA",'Principles (All)'!$E:$E,Summary!$B39)</f>
        <v>0</v>
      </c>
      <c r="I39">
        <f>COUNTIFS('Principles (All)'!N:N,"NA",'Principles (All)'!$E:$E,Summary!$B39)</f>
        <v>0</v>
      </c>
      <c r="J39">
        <f>COUNTIFS('Principles (All)'!O:O,"NA",'Principles (All)'!$E:$E,Summary!$B39)</f>
        <v>0</v>
      </c>
      <c r="K39">
        <f>COUNTIFS('Principles (All)'!P:P,"NA",'Principles (All)'!$E:$E,Summary!$B39)</f>
        <v>0</v>
      </c>
      <c r="L39">
        <f>COUNTIFS('Principles (All)'!M:M,"N",'Principles (All)'!$E:$E,Summary!$B39)</f>
        <v>0</v>
      </c>
      <c r="M39">
        <f>COUNTIFS('Principles (All)'!N:N,"N",'Principles (All)'!$E:$E,Summary!$B39)</f>
        <v>0</v>
      </c>
      <c r="N39">
        <f>COUNTIFS('Principles (All)'!O:O,"N",'Principles (All)'!$E:$E,Summary!$B39)</f>
        <v>0</v>
      </c>
      <c r="O39">
        <f>COUNTIFS('Principles (All)'!P:P,"N",'Principles (All)'!$E:$E,Summary!$B39)</f>
        <v>0</v>
      </c>
      <c r="P39">
        <f>COUNTIFS('Principles (All)'!M:M,"Not Assessed",'Principles (All)'!$E:$E,Summary!$B39)</f>
        <v>0</v>
      </c>
      <c r="Q39">
        <f>COUNTIFS('Principles (All)'!N:N,"Not Assessed",'Principles (All)'!$E:$E,Summary!$B39)</f>
        <v>0</v>
      </c>
      <c r="R39">
        <f>COUNTIFS('Principles (All)'!O:O,"Not Assessed",'Principles (All)'!$E:$E,Summary!$B39)</f>
        <v>0</v>
      </c>
      <c r="S39">
        <f>COUNTIFS('Principles (All)'!P:P,"Not Assessed",'Principles (All)'!$E:$E,Summary!$B39)</f>
        <v>0</v>
      </c>
      <c r="T39">
        <f>COUNTIFS('Principles (All)'!M:M,"Y",'Principles (All)'!$E:$E,Summary!$B39)</f>
        <v>0</v>
      </c>
      <c r="U39">
        <f>COUNTIFS('Principles (All)'!N:N,"Y",'Principles (All)'!$E:$E,Summary!$B39)</f>
        <v>0</v>
      </c>
      <c r="V39">
        <f>COUNTIFS('Principles (All)'!O:O,"Y",'Principles (All)'!$E:$E,Summary!$B39)</f>
        <v>0</v>
      </c>
      <c r="W39">
        <f>COUNTIFS('Principles (All)'!P:P,"Y",'Principles (All)'!$E:$E,Summary!$B39)</f>
        <v>0</v>
      </c>
    </row>
    <row r="40" spans="1:23" ht="13.8">
      <c r="A40" s="305" t="s">
        <v>219</v>
      </c>
      <c r="B40" s="309" t="s">
        <v>279</v>
      </c>
      <c r="C40" s="310" t="s">
        <v>214</v>
      </c>
      <c r="D40" t="str">
        <f t="shared" si="0"/>
        <v/>
      </c>
      <c r="E40" t="str">
        <f t="shared" si="1"/>
        <v/>
      </c>
      <c r="F40" t="str">
        <f t="shared" si="2"/>
        <v/>
      </c>
      <c r="G40" t="str">
        <f t="shared" si="3"/>
        <v/>
      </c>
      <c r="H40">
        <f>COUNTIFS('Principles (All)'!M:M,"NA",'Principles (All)'!$E:$E,Summary!$B40)</f>
        <v>0</v>
      </c>
      <c r="I40">
        <f>COUNTIFS('Principles (All)'!N:N,"NA",'Principles (All)'!$E:$E,Summary!$B40)</f>
        <v>0</v>
      </c>
      <c r="J40">
        <f>COUNTIFS('Principles (All)'!O:O,"NA",'Principles (All)'!$E:$E,Summary!$B40)</f>
        <v>0</v>
      </c>
      <c r="K40">
        <f>COUNTIFS('Principles (All)'!P:P,"NA",'Principles (All)'!$E:$E,Summary!$B40)</f>
        <v>0</v>
      </c>
      <c r="L40">
        <f>COUNTIFS('Principles (All)'!M:M,"N",'Principles (All)'!$E:$E,Summary!$B40)</f>
        <v>0</v>
      </c>
      <c r="M40">
        <f>COUNTIFS('Principles (All)'!N:N,"N",'Principles (All)'!$E:$E,Summary!$B40)</f>
        <v>0</v>
      </c>
      <c r="N40">
        <f>COUNTIFS('Principles (All)'!O:O,"N",'Principles (All)'!$E:$E,Summary!$B40)</f>
        <v>0</v>
      </c>
      <c r="O40">
        <f>COUNTIFS('Principles (All)'!P:P,"N",'Principles (All)'!$E:$E,Summary!$B40)</f>
        <v>0</v>
      </c>
      <c r="P40">
        <f>COUNTIFS('Principles (All)'!M:M,"Not Assessed",'Principles (All)'!$E:$E,Summary!$B40)</f>
        <v>0</v>
      </c>
      <c r="Q40">
        <f>COUNTIFS('Principles (All)'!N:N,"Not Assessed",'Principles (All)'!$E:$E,Summary!$B40)</f>
        <v>0</v>
      </c>
      <c r="R40">
        <f>COUNTIFS('Principles (All)'!O:O,"Not Assessed",'Principles (All)'!$E:$E,Summary!$B40)</f>
        <v>0</v>
      </c>
      <c r="S40">
        <f>COUNTIFS('Principles (All)'!P:P,"Not Assessed",'Principles (All)'!$E:$E,Summary!$B40)</f>
        <v>0</v>
      </c>
      <c r="T40">
        <f>COUNTIFS('Principles (All)'!M:M,"Y",'Principles (All)'!$E:$E,Summary!$B40)</f>
        <v>0</v>
      </c>
      <c r="U40">
        <f>COUNTIFS('Principles (All)'!N:N,"Y",'Principles (All)'!$E:$E,Summary!$B40)</f>
        <v>0</v>
      </c>
      <c r="V40">
        <f>COUNTIFS('Principles (All)'!O:O,"Y",'Principles (All)'!$E:$E,Summary!$B40)</f>
        <v>0</v>
      </c>
      <c r="W40">
        <f>COUNTIFS('Principles (All)'!P:P,"Y",'Principles (All)'!$E:$E,Summary!$B40)</f>
        <v>0</v>
      </c>
    </row>
    <row r="41" spans="1:23" ht="13.8">
      <c r="A41" s="305" t="s">
        <v>219</v>
      </c>
      <c r="B41" s="309" t="s">
        <v>280</v>
      </c>
      <c r="C41" s="310" t="s">
        <v>214</v>
      </c>
      <c r="D41" t="str">
        <f t="shared" si="0"/>
        <v/>
      </c>
      <c r="E41" t="str">
        <f t="shared" si="1"/>
        <v/>
      </c>
      <c r="F41" t="str">
        <f t="shared" si="2"/>
        <v/>
      </c>
      <c r="G41" t="str">
        <f t="shared" si="3"/>
        <v/>
      </c>
      <c r="H41">
        <f>COUNTIFS('Principles (All)'!M:M,"NA",'Principles (All)'!$E:$E,Summary!$B41)</f>
        <v>0</v>
      </c>
      <c r="I41">
        <f>COUNTIFS('Principles (All)'!N:N,"NA",'Principles (All)'!$E:$E,Summary!$B41)</f>
        <v>0</v>
      </c>
      <c r="J41">
        <f>COUNTIFS('Principles (All)'!O:O,"NA",'Principles (All)'!$E:$E,Summary!$B41)</f>
        <v>0</v>
      </c>
      <c r="K41">
        <f>COUNTIFS('Principles (All)'!P:P,"NA",'Principles (All)'!$E:$E,Summary!$B41)</f>
        <v>0</v>
      </c>
      <c r="L41">
        <f>COUNTIFS('Principles (All)'!M:M,"N",'Principles (All)'!$E:$E,Summary!$B41)</f>
        <v>0</v>
      </c>
      <c r="M41">
        <f>COUNTIFS('Principles (All)'!N:N,"N",'Principles (All)'!$E:$E,Summary!$B41)</f>
        <v>0</v>
      </c>
      <c r="N41">
        <f>COUNTIFS('Principles (All)'!O:O,"N",'Principles (All)'!$E:$E,Summary!$B41)</f>
        <v>0</v>
      </c>
      <c r="O41">
        <f>COUNTIFS('Principles (All)'!P:P,"N",'Principles (All)'!$E:$E,Summary!$B41)</f>
        <v>0</v>
      </c>
      <c r="P41">
        <f>COUNTIFS('Principles (All)'!M:M,"Not Assessed",'Principles (All)'!$E:$E,Summary!$B41)</f>
        <v>0</v>
      </c>
      <c r="Q41">
        <f>COUNTIFS('Principles (All)'!N:N,"Not Assessed",'Principles (All)'!$E:$E,Summary!$B41)</f>
        <v>0</v>
      </c>
      <c r="R41">
        <f>COUNTIFS('Principles (All)'!O:O,"Not Assessed",'Principles (All)'!$E:$E,Summary!$B41)</f>
        <v>0</v>
      </c>
      <c r="S41">
        <f>COUNTIFS('Principles (All)'!P:P,"Not Assessed",'Principles (All)'!$E:$E,Summary!$B41)</f>
        <v>0</v>
      </c>
      <c r="T41">
        <f>COUNTIFS('Principles (All)'!M:M,"Y",'Principles (All)'!$E:$E,Summary!$B41)</f>
        <v>0</v>
      </c>
      <c r="U41">
        <f>COUNTIFS('Principles (All)'!N:N,"Y",'Principles (All)'!$E:$E,Summary!$B41)</f>
        <v>0</v>
      </c>
      <c r="V41">
        <f>COUNTIFS('Principles (All)'!O:O,"Y",'Principles (All)'!$E:$E,Summary!$B41)</f>
        <v>0</v>
      </c>
      <c r="W41">
        <f>COUNTIFS('Principles (All)'!P:P,"Y",'Principles (All)'!$E:$E,Summary!$B41)</f>
        <v>0</v>
      </c>
    </row>
    <row r="42" spans="1:23" ht="13.8">
      <c r="A42" s="305" t="s">
        <v>219</v>
      </c>
      <c r="B42" s="309" t="s">
        <v>281</v>
      </c>
      <c r="C42" s="312" t="s">
        <v>225</v>
      </c>
      <c r="D42" t="str">
        <f t="shared" si="0"/>
        <v/>
      </c>
      <c r="E42" t="str">
        <f t="shared" si="1"/>
        <v/>
      </c>
      <c r="F42" t="str">
        <f t="shared" si="2"/>
        <v/>
      </c>
      <c r="G42" t="str">
        <f t="shared" si="3"/>
        <v/>
      </c>
      <c r="H42">
        <f>COUNTIFS('Principles (All)'!M:M,"NA",'Principles (All)'!$E:$E,Summary!$B42)</f>
        <v>0</v>
      </c>
      <c r="I42">
        <f>COUNTIFS('Principles (All)'!N:N,"NA",'Principles (All)'!$E:$E,Summary!$B42)</f>
        <v>0</v>
      </c>
      <c r="J42">
        <f>COUNTIFS('Principles (All)'!O:O,"NA",'Principles (All)'!$E:$E,Summary!$B42)</f>
        <v>0</v>
      </c>
      <c r="K42">
        <f>COUNTIFS('Principles (All)'!P:P,"NA",'Principles (All)'!$E:$E,Summary!$B42)</f>
        <v>0</v>
      </c>
      <c r="L42">
        <f>COUNTIFS('Principles (All)'!M:M,"N",'Principles (All)'!$E:$E,Summary!$B42)</f>
        <v>0</v>
      </c>
      <c r="M42">
        <f>COUNTIFS('Principles (All)'!N:N,"N",'Principles (All)'!$E:$E,Summary!$B42)</f>
        <v>0</v>
      </c>
      <c r="N42">
        <f>COUNTIFS('Principles (All)'!O:O,"N",'Principles (All)'!$E:$E,Summary!$B42)</f>
        <v>0</v>
      </c>
      <c r="O42">
        <f>COUNTIFS('Principles (All)'!P:P,"N",'Principles (All)'!$E:$E,Summary!$B42)</f>
        <v>0</v>
      </c>
      <c r="P42">
        <f>COUNTIFS('Principles (All)'!M:M,"Not Assessed",'Principles (All)'!$E:$E,Summary!$B42)</f>
        <v>0</v>
      </c>
      <c r="Q42">
        <f>COUNTIFS('Principles (All)'!N:N,"Not Assessed",'Principles (All)'!$E:$E,Summary!$B42)</f>
        <v>0</v>
      </c>
      <c r="R42">
        <f>COUNTIFS('Principles (All)'!O:O,"Not Assessed",'Principles (All)'!$E:$E,Summary!$B42)</f>
        <v>0</v>
      </c>
      <c r="S42">
        <f>COUNTIFS('Principles (All)'!P:P,"Not Assessed",'Principles (All)'!$E:$E,Summary!$B42)</f>
        <v>0</v>
      </c>
      <c r="T42">
        <f>COUNTIFS('Principles (All)'!M:M,"Y",'Principles (All)'!$E:$E,Summary!$B42)</f>
        <v>0</v>
      </c>
      <c r="U42">
        <f>COUNTIFS('Principles (All)'!N:N,"Y",'Principles (All)'!$E:$E,Summary!$B42)</f>
        <v>0</v>
      </c>
      <c r="V42">
        <f>COUNTIFS('Principles (All)'!O:O,"Y",'Principles (All)'!$E:$E,Summary!$B42)</f>
        <v>0</v>
      </c>
      <c r="W42">
        <f>COUNTIFS('Principles (All)'!P:P,"Y",'Principles (All)'!$E:$E,Summary!$B42)</f>
        <v>0</v>
      </c>
    </row>
    <row r="43" spans="1:23" ht="13.8">
      <c r="A43" s="305" t="s">
        <v>221</v>
      </c>
      <c r="B43" s="309" t="s">
        <v>282</v>
      </c>
      <c r="C43" s="310" t="s">
        <v>214</v>
      </c>
      <c r="D43" t="str">
        <f t="shared" si="0"/>
        <v/>
      </c>
      <c r="E43" t="str">
        <f t="shared" si="1"/>
        <v/>
      </c>
      <c r="F43" t="str">
        <f t="shared" si="2"/>
        <v/>
      </c>
      <c r="G43" t="str">
        <f t="shared" si="3"/>
        <v/>
      </c>
      <c r="H43">
        <f>COUNTIFS('Principles (All)'!M:M,"NA",'Principles (All)'!$E:$E,Summary!$B43)</f>
        <v>0</v>
      </c>
      <c r="I43">
        <f>COUNTIFS('Principles (All)'!N:N,"NA",'Principles (All)'!$E:$E,Summary!$B43)</f>
        <v>0</v>
      </c>
      <c r="J43">
        <f>COUNTIFS('Principles (All)'!O:O,"NA",'Principles (All)'!$E:$E,Summary!$B43)</f>
        <v>0</v>
      </c>
      <c r="K43">
        <f>COUNTIFS('Principles (All)'!P:P,"NA",'Principles (All)'!$E:$E,Summary!$B43)</f>
        <v>0</v>
      </c>
      <c r="L43">
        <f>COUNTIFS('Principles (All)'!M:M,"N",'Principles (All)'!$E:$E,Summary!$B43)</f>
        <v>0</v>
      </c>
      <c r="M43">
        <f>COUNTIFS('Principles (All)'!N:N,"N",'Principles (All)'!$E:$E,Summary!$B43)</f>
        <v>0</v>
      </c>
      <c r="N43">
        <f>COUNTIFS('Principles (All)'!O:O,"N",'Principles (All)'!$E:$E,Summary!$B43)</f>
        <v>0</v>
      </c>
      <c r="O43">
        <f>COUNTIFS('Principles (All)'!P:P,"N",'Principles (All)'!$E:$E,Summary!$B43)</f>
        <v>0</v>
      </c>
      <c r="P43">
        <f>COUNTIFS('Principles (All)'!M:M,"Not Assessed",'Principles (All)'!$E:$E,Summary!$B43)</f>
        <v>0</v>
      </c>
      <c r="Q43">
        <f>COUNTIFS('Principles (All)'!N:N,"Not Assessed",'Principles (All)'!$E:$E,Summary!$B43)</f>
        <v>0</v>
      </c>
      <c r="R43">
        <f>COUNTIFS('Principles (All)'!O:O,"Not Assessed",'Principles (All)'!$E:$E,Summary!$B43)</f>
        <v>0</v>
      </c>
      <c r="S43">
        <f>COUNTIFS('Principles (All)'!P:P,"Not Assessed",'Principles (All)'!$E:$E,Summary!$B43)</f>
        <v>0</v>
      </c>
      <c r="T43">
        <f>COUNTIFS('Principles (All)'!M:M,"Y",'Principles (All)'!$E:$E,Summary!$B43)</f>
        <v>0</v>
      </c>
      <c r="U43">
        <f>COUNTIFS('Principles (All)'!N:N,"Y",'Principles (All)'!$E:$E,Summary!$B43)</f>
        <v>0</v>
      </c>
      <c r="V43">
        <f>COUNTIFS('Principles (All)'!O:O,"Y",'Principles (All)'!$E:$E,Summary!$B43)</f>
        <v>0</v>
      </c>
      <c r="W43">
        <f>COUNTIFS('Principles (All)'!P:P,"Y",'Principles (All)'!$E:$E,Summary!$B43)</f>
        <v>0</v>
      </c>
    </row>
    <row r="44" spans="1:23" ht="13.8">
      <c r="A44" s="305" t="s">
        <v>221</v>
      </c>
      <c r="B44" s="309" t="s">
        <v>283</v>
      </c>
      <c r="C44" s="310" t="s">
        <v>214</v>
      </c>
      <c r="D44" t="str">
        <f t="shared" si="0"/>
        <v/>
      </c>
      <c r="E44" t="str">
        <f t="shared" si="1"/>
        <v/>
      </c>
      <c r="F44" t="str">
        <f t="shared" si="2"/>
        <v/>
      </c>
      <c r="G44" t="str">
        <f t="shared" si="3"/>
        <v/>
      </c>
      <c r="H44">
        <f>COUNTIFS('Principles (All)'!M:M,"NA",'Principles (All)'!$E:$E,Summary!$B44)</f>
        <v>0</v>
      </c>
      <c r="I44">
        <f>COUNTIFS('Principles (All)'!N:N,"NA",'Principles (All)'!$E:$E,Summary!$B44)</f>
        <v>0</v>
      </c>
      <c r="J44">
        <f>COUNTIFS('Principles (All)'!O:O,"NA",'Principles (All)'!$E:$E,Summary!$B44)</f>
        <v>0</v>
      </c>
      <c r="K44">
        <f>COUNTIFS('Principles (All)'!P:P,"NA",'Principles (All)'!$E:$E,Summary!$B44)</f>
        <v>0</v>
      </c>
      <c r="L44">
        <f>COUNTIFS('Principles (All)'!M:M,"N",'Principles (All)'!$E:$E,Summary!$B44)</f>
        <v>0</v>
      </c>
      <c r="M44">
        <f>COUNTIFS('Principles (All)'!N:N,"N",'Principles (All)'!$E:$E,Summary!$B44)</f>
        <v>0</v>
      </c>
      <c r="N44">
        <f>COUNTIFS('Principles (All)'!O:O,"N",'Principles (All)'!$E:$E,Summary!$B44)</f>
        <v>0</v>
      </c>
      <c r="O44">
        <f>COUNTIFS('Principles (All)'!P:P,"N",'Principles (All)'!$E:$E,Summary!$B44)</f>
        <v>0</v>
      </c>
      <c r="P44">
        <f>COUNTIFS('Principles (All)'!M:M,"Not Assessed",'Principles (All)'!$E:$E,Summary!$B44)</f>
        <v>0</v>
      </c>
      <c r="Q44">
        <f>COUNTIFS('Principles (All)'!N:N,"Not Assessed",'Principles (All)'!$E:$E,Summary!$B44)</f>
        <v>0</v>
      </c>
      <c r="R44">
        <f>COUNTIFS('Principles (All)'!O:O,"Not Assessed",'Principles (All)'!$E:$E,Summary!$B44)</f>
        <v>0</v>
      </c>
      <c r="S44">
        <f>COUNTIFS('Principles (All)'!P:P,"Not Assessed",'Principles (All)'!$E:$E,Summary!$B44)</f>
        <v>0</v>
      </c>
      <c r="T44">
        <f>COUNTIFS('Principles (All)'!M:M,"Y",'Principles (All)'!$E:$E,Summary!$B44)</f>
        <v>0</v>
      </c>
      <c r="U44">
        <f>COUNTIFS('Principles (All)'!N:N,"Y",'Principles (All)'!$E:$E,Summary!$B44)</f>
        <v>0</v>
      </c>
      <c r="V44">
        <f>COUNTIFS('Principles (All)'!O:O,"Y",'Principles (All)'!$E:$E,Summary!$B44)</f>
        <v>0</v>
      </c>
      <c r="W44">
        <f>COUNTIFS('Principles (All)'!P:P,"Y",'Principles (All)'!$E:$E,Summary!$B44)</f>
        <v>0</v>
      </c>
    </row>
    <row r="45" spans="1:23" ht="13.8">
      <c r="A45" s="305" t="s">
        <v>221</v>
      </c>
      <c r="B45" s="309" t="s">
        <v>284</v>
      </c>
      <c r="C45" s="310" t="s">
        <v>214</v>
      </c>
      <c r="D45" t="str">
        <f t="shared" si="0"/>
        <v/>
      </c>
      <c r="E45" t="str">
        <f t="shared" si="1"/>
        <v/>
      </c>
      <c r="F45" t="str">
        <f t="shared" si="2"/>
        <v/>
      </c>
      <c r="G45" t="str">
        <f t="shared" si="3"/>
        <v/>
      </c>
      <c r="H45">
        <f>COUNTIFS('Principles (All)'!M:M,"NA",'Principles (All)'!$E:$E,Summary!$B45)</f>
        <v>0</v>
      </c>
      <c r="I45">
        <f>COUNTIFS('Principles (All)'!N:N,"NA",'Principles (All)'!$E:$E,Summary!$B45)</f>
        <v>0</v>
      </c>
      <c r="J45">
        <f>COUNTIFS('Principles (All)'!O:O,"NA",'Principles (All)'!$E:$E,Summary!$B45)</f>
        <v>0</v>
      </c>
      <c r="K45">
        <f>COUNTIFS('Principles (All)'!P:P,"NA",'Principles (All)'!$E:$E,Summary!$B45)</f>
        <v>0</v>
      </c>
      <c r="L45">
        <f>COUNTIFS('Principles (All)'!M:M,"N",'Principles (All)'!$E:$E,Summary!$B45)</f>
        <v>0</v>
      </c>
      <c r="M45">
        <f>COUNTIFS('Principles (All)'!N:N,"N",'Principles (All)'!$E:$E,Summary!$B45)</f>
        <v>0</v>
      </c>
      <c r="N45">
        <f>COUNTIFS('Principles (All)'!O:O,"N",'Principles (All)'!$E:$E,Summary!$B45)</f>
        <v>0</v>
      </c>
      <c r="O45">
        <f>COUNTIFS('Principles (All)'!P:P,"N",'Principles (All)'!$E:$E,Summary!$B45)</f>
        <v>0</v>
      </c>
      <c r="P45">
        <f>COUNTIFS('Principles (All)'!M:M,"Not Assessed",'Principles (All)'!$E:$E,Summary!$B45)</f>
        <v>0</v>
      </c>
      <c r="Q45">
        <f>COUNTIFS('Principles (All)'!N:N,"Not Assessed",'Principles (All)'!$E:$E,Summary!$B45)</f>
        <v>0</v>
      </c>
      <c r="R45">
        <f>COUNTIFS('Principles (All)'!O:O,"Not Assessed",'Principles (All)'!$E:$E,Summary!$B45)</f>
        <v>0</v>
      </c>
      <c r="S45">
        <f>COUNTIFS('Principles (All)'!P:P,"Not Assessed",'Principles (All)'!$E:$E,Summary!$B45)</f>
        <v>0</v>
      </c>
      <c r="T45">
        <f>COUNTIFS('Principles (All)'!M:M,"Y",'Principles (All)'!$E:$E,Summary!$B45)</f>
        <v>0</v>
      </c>
      <c r="U45">
        <f>COUNTIFS('Principles (All)'!N:N,"Y",'Principles (All)'!$E:$E,Summary!$B45)</f>
        <v>0</v>
      </c>
      <c r="V45">
        <f>COUNTIFS('Principles (All)'!O:O,"Y",'Principles (All)'!$E:$E,Summary!$B45)</f>
        <v>0</v>
      </c>
      <c r="W45">
        <f>COUNTIFS('Principles (All)'!P:P,"Y",'Principles (All)'!$E:$E,Summary!$B45)</f>
        <v>0</v>
      </c>
    </row>
    <row r="46" spans="1:23" ht="13.8">
      <c r="A46" s="305" t="s">
        <v>221</v>
      </c>
      <c r="B46" s="309" t="s">
        <v>285</v>
      </c>
      <c r="C46" s="310" t="s">
        <v>214</v>
      </c>
      <c r="D46" t="str">
        <f t="shared" si="0"/>
        <v/>
      </c>
      <c r="E46" t="str">
        <f t="shared" si="1"/>
        <v/>
      </c>
      <c r="F46" t="str">
        <f t="shared" si="2"/>
        <v/>
      </c>
      <c r="G46" t="str">
        <f t="shared" si="3"/>
        <v/>
      </c>
      <c r="H46">
        <f>COUNTIFS('Principles (All)'!M:M,"NA",'Principles (All)'!$E:$E,Summary!$B46)</f>
        <v>0</v>
      </c>
      <c r="I46">
        <f>COUNTIFS('Principles (All)'!N:N,"NA",'Principles (All)'!$E:$E,Summary!$B46)</f>
        <v>0</v>
      </c>
      <c r="J46">
        <f>COUNTIFS('Principles (All)'!O:O,"NA",'Principles (All)'!$E:$E,Summary!$B46)</f>
        <v>0</v>
      </c>
      <c r="K46">
        <f>COUNTIFS('Principles (All)'!P:P,"NA",'Principles (All)'!$E:$E,Summary!$B46)</f>
        <v>0</v>
      </c>
      <c r="L46">
        <f>COUNTIFS('Principles (All)'!M:M,"N",'Principles (All)'!$E:$E,Summary!$B46)</f>
        <v>0</v>
      </c>
      <c r="M46">
        <f>COUNTIFS('Principles (All)'!N:N,"N",'Principles (All)'!$E:$E,Summary!$B46)</f>
        <v>0</v>
      </c>
      <c r="N46">
        <f>COUNTIFS('Principles (All)'!O:O,"N",'Principles (All)'!$E:$E,Summary!$B46)</f>
        <v>0</v>
      </c>
      <c r="O46">
        <f>COUNTIFS('Principles (All)'!P:P,"N",'Principles (All)'!$E:$E,Summary!$B46)</f>
        <v>0</v>
      </c>
      <c r="P46">
        <f>COUNTIFS('Principles (All)'!M:M,"Not Assessed",'Principles (All)'!$E:$E,Summary!$B46)</f>
        <v>0</v>
      </c>
      <c r="Q46">
        <f>COUNTIFS('Principles (All)'!N:N,"Not Assessed",'Principles (All)'!$E:$E,Summary!$B46)</f>
        <v>0</v>
      </c>
      <c r="R46">
        <f>COUNTIFS('Principles (All)'!O:O,"Not Assessed",'Principles (All)'!$E:$E,Summary!$B46)</f>
        <v>0</v>
      </c>
      <c r="S46">
        <f>COUNTIFS('Principles (All)'!P:P,"Not Assessed",'Principles (All)'!$E:$E,Summary!$B46)</f>
        <v>0</v>
      </c>
      <c r="T46">
        <f>COUNTIFS('Principles (All)'!M:M,"Y",'Principles (All)'!$E:$E,Summary!$B46)</f>
        <v>0</v>
      </c>
      <c r="U46">
        <f>COUNTIFS('Principles (All)'!N:N,"Y",'Principles (All)'!$E:$E,Summary!$B46)</f>
        <v>0</v>
      </c>
      <c r="V46">
        <f>COUNTIFS('Principles (All)'!O:O,"Y",'Principles (All)'!$E:$E,Summary!$B46)</f>
        <v>0</v>
      </c>
      <c r="W46">
        <f>COUNTIFS('Principles (All)'!P:P,"Y",'Principles (All)'!$E:$E,Summary!$B46)</f>
        <v>0</v>
      </c>
    </row>
    <row r="47" spans="1:23" ht="13.8">
      <c r="A47" s="305" t="s">
        <v>221</v>
      </c>
      <c r="B47" s="309" t="s">
        <v>286</v>
      </c>
      <c r="C47" s="310" t="s">
        <v>214</v>
      </c>
      <c r="D47" t="str">
        <f t="shared" si="0"/>
        <v/>
      </c>
      <c r="E47" t="str">
        <f t="shared" si="1"/>
        <v/>
      </c>
      <c r="F47" t="str">
        <f t="shared" si="2"/>
        <v/>
      </c>
      <c r="G47" t="str">
        <f t="shared" si="3"/>
        <v/>
      </c>
      <c r="H47">
        <f>COUNTIFS('Principles (All)'!M:M,"NA",'Principles (All)'!$E:$E,Summary!$B47)</f>
        <v>0</v>
      </c>
      <c r="I47">
        <f>COUNTIFS('Principles (All)'!N:N,"NA",'Principles (All)'!$E:$E,Summary!$B47)</f>
        <v>0</v>
      </c>
      <c r="J47">
        <f>COUNTIFS('Principles (All)'!O:O,"NA",'Principles (All)'!$E:$E,Summary!$B47)</f>
        <v>0</v>
      </c>
      <c r="K47">
        <f>COUNTIFS('Principles (All)'!P:P,"NA",'Principles (All)'!$E:$E,Summary!$B47)</f>
        <v>0</v>
      </c>
      <c r="L47">
        <f>COUNTIFS('Principles (All)'!M:M,"N",'Principles (All)'!$E:$E,Summary!$B47)</f>
        <v>0</v>
      </c>
      <c r="M47">
        <f>COUNTIFS('Principles (All)'!N:N,"N",'Principles (All)'!$E:$E,Summary!$B47)</f>
        <v>0</v>
      </c>
      <c r="N47">
        <f>COUNTIFS('Principles (All)'!O:O,"N",'Principles (All)'!$E:$E,Summary!$B47)</f>
        <v>0</v>
      </c>
      <c r="O47">
        <f>COUNTIFS('Principles (All)'!P:P,"N",'Principles (All)'!$E:$E,Summary!$B47)</f>
        <v>0</v>
      </c>
      <c r="P47">
        <f>COUNTIFS('Principles (All)'!M:M,"Not Assessed",'Principles (All)'!$E:$E,Summary!$B47)</f>
        <v>0</v>
      </c>
      <c r="Q47">
        <f>COUNTIFS('Principles (All)'!N:N,"Not Assessed",'Principles (All)'!$E:$E,Summary!$B47)</f>
        <v>0</v>
      </c>
      <c r="R47">
        <f>COUNTIFS('Principles (All)'!O:O,"Not Assessed",'Principles (All)'!$E:$E,Summary!$B47)</f>
        <v>0</v>
      </c>
      <c r="S47">
        <f>COUNTIFS('Principles (All)'!P:P,"Not Assessed",'Principles (All)'!$E:$E,Summary!$B47)</f>
        <v>0</v>
      </c>
      <c r="T47">
        <f>COUNTIFS('Principles (All)'!M:M,"Y",'Principles (All)'!$E:$E,Summary!$B47)</f>
        <v>0</v>
      </c>
      <c r="U47">
        <f>COUNTIFS('Principles (All)'!N:N,"Y",'Principles (All)'!$E:$E,Summary!$B47)</f>
        <v>0</v>
      </c>
      <c r="V47">
        <f>COUNTIFS('Principles (All)'!O:O,"Y",'Principles (All)'!$E:$E,Summary!$B47)</f>
        <v>0</v>
      </c>
      <c r="W47">
        <f>COUNTIFS('Principles (All)'!P:P,"Y",'Principles (All)'!$E:$E,Summary!$B47)</f>
        <v>0</v>
      </c>
    </row>
    <row r="48" spans="1:23" ht="13.8">
      <c r="A48" s="305" t="s">
        <v>221</v>
      </c>
      <c r="B48" s="309" t="s">
        <v>287</v>
      </c>
      <c r="C48" s="310" t="s">
        <v>214</v>
      </c>
      <c r="D48" t="str">
        <f t="shared" si="0"/>
        <v/>
      </c>
      <c r="E48" t="str">
        <f t="shared" si="1"/>
        <v/>
      </c>
      <c r="F48" t="str">
        <f t="shared" si="2"/>
        <v/>
      </c>
      <c r="G48" t="str">
        <f t="shared" si="3"/>
        <v/>
      </c>
      <c r="H48">
        <f>COUNTIFS('Principles (All)'!M:M,"NA",'Principles (All)'!$E:$E,Summary!$B48)</f>
        <v>0</v>
      </c>
      <c r="I48">
        <f>COUNTIFS('Principles (All)'!N:N,"NA",'Principles (All)'!$E:$E,Summary!$B48)</f>
        <v>0</v>
      </c>
      <c r="J48">
        <f>COUNTIFS('Principles (All)'!O:O,"NA",'Principles (All)'!$E:$E,Summary!$B48)</f>
        <v>0</v>
      </c>
      <c r="K48">
        <f>COUNTIFS('Principles (All)'!P:P,"NA",'Principles (All)'!$E:$E,Summary!$B48)</f>
        <v>0</v>
      </c>
      <c r="L48">
        <f>COUNTIFS('Principles (All)'!M:M,"N",'Principles (All)'!$E:$E,Summary!$B48)</f>
        <v>0</v>
      </c>
      <c r="M48">
        <f>COUNTIFS('Principles (All)'!N:N,"N",'Principles (All)'!$E:$E,Summary!$B48)</f>
        <v>0</v>
      </c>
      <c r="N48">
        <f>COUNTIFS('Principles (All)'!O:O,"N",'Principles (All)'!$E:$E,Summary!$B48)</f>
        <v>0</v>
      </c>
      <c r="O48">
        <f>COUNTIFS('Principles (All)'!P:P,"N",'Principles (All)'!$E:$E,Summary!$B48)</f>
        <v>0</v>
      </c>
      <c r="P48">
        <f>COUNTIFS('Principles (All)'!M:M,"Not Assessed",'Principles (All)'!$E:$E,Summary!$B48)</f>
        <v>0</v>
      </c>
      <c r="Q48">
        <f>COUNTIFS('Principles (All)'!N:N,"Not Assessed",'Principles (All)'!$E:$E,Summary!$B48)</f>
        <v>0</v>
      </c>
      <c r="R48">
        <f>COUNTIFS('Principles (All)'!O:O,"Not Assessed",'Principles (All)'!$E:$E,Summary!$B48)</f>
        <v>0</v>
      </c>
      <c r="S48">
        <f>COUNTIFS('Principles (All)'!P:P,"Not Assessed",'Principles (All)'!$E:$E,Summary!$B48)</f>
        <v>0</v>
      </c>
      <c r="T48">
        <f>COUNTIFS('Principles (All)'!M:M,"Y",'Principles (All)'!$E:$E,Summary!$B48)</f>
        <v>0</v>
      </c>
      <c r="U48">
        <f>COUNTIFS('Principles (All)'!N:N,"Y",'Principles (All)'!$E:$E,Summary!$B48)</f>
        <v>0</v>
      </c>
      <c r="V48">
        <f>COUNTIFS('Principles (All)'!O:O,"Y",'Principles (All)'!$E:$E,Summary!$B48)</f>
        <v>0</v>
      </c>
      <c r="W48">
        <f>COUNTIFS('Principles (All)'!P:P,"Y",'Principles (All)'!$E:$E,Summary!$B48)</f>
        <v>0</v>
      </c>
    </row>
    <row r="49" spans="1:23" ht="13.8">
      <c r="A49" s="305" t="s">
        <v>221</v>
      </c>
      <c r="B49" s="309" t="s">
        <v>288</v>
      </c>
      <c r="C49" s="312" t="s">
        <v>225</v>
      </c>
      <c r="D49" t="str">
        <f t="shared" si="0"/>
        <v/>
      </c>
      <c r="E49" t="str">
        <f t="shared" si="1"/>
        <v/>
      </c>
      <c r="F49" t="str">
        <f t="shared" si="2"/>
        <v/>
      </c>
      <c r="G49" t="str">
        <f t="shared" si="3"/>
        <v/>
      </c>
      <c r="H49">
        <f>COUNTIFS('Principles (All)'!M:M,"NA",'Principles (All)'!$E:$E,Summary!$B49)</f>
        <v>0</v>
      </c>
      <c r="I49">
        <f>COUNTIFS('Principles (All)'!N:N,"NA",'Principles (All)'!$E:$E,Summary!$B49)</f>
        <v>0</v>
      </c>
      <c r="J49">
        <f>COUNTIFS('Principles (All)'!O:O,"NA",'Principles (All)'!$E:$E,Summary!$B49)</f>
        <v>0</v>
      </c>
      <c r="K49">
        <f>COUNTIFS('Principles (All)'!P:P,"NA",'Principles (All)'!$E:$E,Summary!$B49)</f>
        <v>0</v>
      </c>
      <c r="L49">
        <f>COUNTIFS('Principles (All)'!M:M,"N",'Principles (All)'!$E:$E,Summary!$B49)</f>
        <v>0</v>
      </c>
      <c r="M49">
        <f>COUNTIFS('Principles (All)'!N:N,"N",'Principles (All)'!$E:$E,Summary!$B49)</f>
        <v>0</v>
      </c>
      <c r="N49">
        <f>COUNTIFS('Principles (All)'!O:O,"N",'Principles (All)'!$E:$E,Summary!$B49)</f>
        <v>0</v>
      </c>
      <c r="O49">
        <f>COUNTIFS('Principles (All)'!P:P,"N",'Principles (All)'!$E:$E,Summary!$B49)</f>
        <v>0</v>
      </c>
      <c r="P49">
        <f>COUNTIFS('Principles (All)'!M:M,"Not Assessed",'Principles (All)'!$E:$E,Summary!$B49)</f>
        <v>0</v>
      </c>
      <c r="Q49">
        <f>COUNTIFS('Principles (All)'!N:N,"Not Assessed",'Principles (All)'!$E:$E,Summary!$B49)</f>
        <v>0</v>
      </c>
      <c r="R49">
        <f>COUNTIFS('Principles (All)'!O:O,"Not Assessed",'Principles (All)'!$E:$E,Summary!$B49)</f>
        <v>0</v>
      </c>
      <c r="S49">
        <f>COUNTIFS('Principles (All)'!P:P,"Not Assessed",'Principles (All)'!$E:$E,Summary!$B49)</f>
        <v>0</v>
      </c>
      <c r="T49">
        <f>COUNTIFS('Principles (All)'!M:M,"Y",'Principles (All)'!$E:$E,Summary!$B49)</f>
        <v>0</v>
      </c>
      <c r="U49">
        <f>COUNTIFS('Principles (All)'!N:N,"Y",'Principles (All)'!$E:$E,Summary!$B49)</f>
        <v>0</v>
      </c>
      <c r="V49">
        <f>COUNTIFS('Principles (All)'!O:O,"Y",'Principles (All)'!$E:$E,Summary!$B49)</f>
        <v>0</v>
      </c>
      <c r="W49">
        <f>COUNTIFS('Principles (All)'!P:P,"Y",'Principles (All)'!$E:$E,Summary!$B49)</f>
        <v>0</v>
      </c>
    </row>
    <row r="50" spans="1:23" ht="13.8">
      <c r="A50" s="305" t="s">
        <v>221</v>
      </c>
      <c r="B50" s="309" t="s">
        <v>289</v>
      </c>
      <c r="C50" s="312" t="s">
        <v>225</v>
      </c>
      <c r="D50" t="str">
        <f t="shared" si="0"/>
        <v/>
      </c>
      <c r="E50" t="str">
        <f t="shared" si="1"/>
        <v/>
      </c>
      <c r="F50" t="str">
        <f t="shared" si="2"/>
        <v/>
      </c>
      <c r="G50" t="str">
        <f t="shared" si="3"/>
        <v/>
      </c>
      <c r="H50">
        <f>COUNTIFS('Principles (All)'!M:M,"NA",'Principles (All)'!$E:$E,Summary!$B50)</f>
        <v>0</v>
      </c>
      <c r="I50">
        <f>COUNTIFS('Principles (All)'!N:N,"NA",'Principles (All)'!$E:$E,Summary!$B50)</f>
        <v>0</v>
      </c>
      <c r="J50">
        <f>COUNTIFS('Principles (All)'!O:O,"NA",'Principles (All)'!$E:$E,Summary!$B50)</f>
        <v>0</v>
      </c>
      <c r="K50">
        <f>COUNTIFS('Principles (All)'!P:P,"NA",'Principles (All)'!$E:$E,Summary!$B50)</f>
        <v>0</v>
      </c>
      <c r="L50">
        <f>COUNTIFS('Principles (All)'!M:M,"N",'Principles (All)'!$E:$E,Summary!$B50)</f>
        <v>0</v>
      </c>
      <c r="M50">
        <f>COUNTIFS('Principles (All)'!N:N,"N",'Principles (All)'!$E:$E,Summary!$B50)</f>
        <v>0</v>
      </c>
      <c r="N50">
        <f>COUNTIFS('Principles (All)'!O:O,"N",'Principles (All)'!$E:$E,Summary!$B50)</f>
        <v>0</v>
      </c>
      <c r="O50">
        <f>COUNTIFS('Principles (All)'!P:P,"N",'Principles (All)'!$E:$E,Summary!$B50)</f>
        <v>0</v>
      </c>
      <c r="P50">
        <f>COUNTIFS('Principles (All)'!M:M,"Not Assessed",'Principles (All)'!$E:$E,Summary!$B50)</f>
        <v>0</v>
      </c>
      <c r="Q50">
        <f>COUNTIFS('Principles (All)'!N:N,"Not Assessed",'Principles (All)'!$E:$E,Summary!$B50)</f>
        <v>0</v>
      </c>
      <c r="R50">
        <f>COUNTIFS('Principles (All)'!O:O,"Not Assessed",'Principles (All)'!$E:$E,Summary!$B50)</f>
        <v>0</v>
      </c>
      <c r="S50">
        <f>COUNTIFS('Principles (All)'!P:P,"Not Assessed",'Principles (All)'!$E:$E,Summary!$B50)</f>
        <v>0</v>
      </c>
      <c r="T50">
        <f>COUNTIFS('Principles (All)'!M:M,"Y",'Principles (All)'!$E:$E,Summary!$B50)</f>
        <v>0</v>
      </c>
      <c r="U50">
        <f>COUNTIFS('Principles (All)'!N:N,"Y",'Principles (All)'!$E:$E,Summary!$B50)</f>
        <v>0</v>
      </c>
      <c r="V50">
        <f>COUNTIFS('Principles (All)'!O:O,"Y",'Principles (All)'!$E:$E,Summary!$B50)</f>
        <v>0</v>
      </c>
      <c r="W50">
        <f>COUNTIFS('Principles (All)'!P:P,"Y",'Principles (All)'!$E:$E,Summary!$B50)</f>
        <v>0</v>
      </c>
    </row>
    <row r="51" spans="1:23" ht="13.8">
      <c r="A51" s="305" t="s">
        <v>223</v>
      </c>
      <c r="B51" s="309" t="s">
        <v>290</v>
      </c>
      <c r="C51" s="310" t="s">
        <v>214</v>
      </c>
      <c r="D51" t="str">
        <f t="shared" si="0"/>
        <v/>
      </c>
      <c r="E51" t="str">
        <f t="shared" si="1"/>
        <v/>
      </c>
      <c r="F51" t="str">
        <f t="shared" si="2"/>
        <v/>
      </c>
      <c r="G51" t="str">
        <f t="shared" si="3"/>
        <v/>
      </c>
      <c r="H51">
        <f>COUNTIFS('Principles (All)'!M:M,"NA",'Principles (All)'!$E:$E,Summary!$B51)</f>
        <v>0</v>
      </c>
      <c r="I51">
        <f>COUNTIFS('Principles (All)'!N:N,"NA",'Principles (All)'!$E:$E,Summary!$B51)</f>
        <v>0</v>
      </c>
      <c r="J51">
        <f>COUNTIFS('Principles (All)'!O:O,"NA",'Principles (All)'!$E:$E,Summary!$B51)</f>
        <v>0</v>
      </c>
      <c r="K51">
        <f>COUNTIFS('Principles (All)'!P:P,"NA",'Principles (All)'!$E:$E,Summary!$B51)</f>
        <v>0</v>
      </c>
      <c r="L51">
        <f>COUNTIFS('Principles (All)'!M:M,"N",'Principles (All)'!$E:$E,Summary!$B51)</f>
        <v>0</v>
      </c>
      <c r="M51">
        <f>COUNTIFS('Principles (All)'!N:N,"N",'Principles (All)'!$E:$E,Summary!$B51)</f>
        <v>0</v>
      </c>
      <c r="N51">
        <f>COUNTIFS('Principles (All)'!O:O,"N",'Principles (All)'!$E:$E,Summary!$B51)</f>
        <v>0</v>
      </c>
      <c r="O51">
        <f>COUNTIFS('Principles (All)'!P:P,"N",'Principles (All)'!$E:$E,Summary!$B51)</f>
        <v>0</v>
      </c>
      <c r="P51">
        <f>COUNTIFS('Principles (All)'!M:M,"Not Assessed",'Principles (All)'!$E:$E,Summary!$B51)</f>
        <v>0</v>
      </c>
      <c r="Q51">
        <f>COUNTIFS('Principles (All)'!N:N,"Not Assessed",'Principles (All)'!$E:$E,Summary!$B51)</f>
        <v>0</v>
      </c>
      <c r="R51">
        <f>COUNTIFS('Principles (All)'!O:O,"Not Assessed",'Principles (All)'!$E:$E,Summary!$B51)</f>
        <v>0</v>
      </c>
      <c r="S51">
        <f>COUNTIFS('Principles (All)'!P:P,"Not Assessed",'Principles (All)'!$E:$E,Summary!$B51)</f>
        <v>0</v>
      </c>
      <c r="T51">
        <f>COUNTIFS('Principles (All)'!M:M,"Y",'Principles (All)'!$E:$E,Summary!$B51)</f>
        <v>0</v>
      </c>
      <c r="U51">
        <f>COUNTIFS('Principles (All)'!N:N,"Y",'Principles (All)'!$E:$E,Summary!$B51)</f>
        <v>0</v>
      </c>
      <c r="V51">
        <f>COUNTIFS('Principles (All)'!O:O,"Y",'Principles (All)'!$E:$E,Summary!$B51)</f>
        <v>0</v>
      </c>
      <c r="W51">
        <f>COUNTIFS('Principles (All)'!P:P,"Y",'Principles (All)'!$E:$E,Summary!$B51)</f>
        <v>0</v>
      </c>
    </row>
    <row r="52" spans="1:23" ht="13.8">
      <c r="A52" s="305" t="s">
        <v>223</v>
      </c>
      <c r="B52" s="309" t="s">
        <v>291</v>
      </c>
      <c r="C52" s="310" t="s">
        <v>214</v>
      </c>
      <c r="D52" t="str">
        <f t="shared" si="0"/>
        <v/>
      </c>
      <c r="E52" t="str">
        <f t="shared" si="1"/>
        <v/>
      </c>
      <c r="F52" t="str">
        <f t="shared" si="2"/>
        <v/>
      </c>
      <c r="G52" t="str">
        <f t="shared" si="3"/>
        <v/>
      </c>
      <c r="H52">
        <f>COUNTIFS('Principles (All)'!M:M,"NA",'Principles (All)'!$E:$E,Summary!$B52)</f>
        <v>0</v>
      </c>
      <c r="I52">
        <f>COUNTIFS('Principles (All)'!N:N,"NA",'Principles (All)'!$E:$E,Summary!$B52)</f>
        <v>0</v>
      </c>
      <c r="J52">
        <f>COUNTIFS('Principles (All)'!O:O,"NA",'Principles (All)'!$E:$E,Summary!$B52)</f>
        <v>0</v>
      </c>
      <c r="K52">
        <f>COUNTIFS('Principles (All)'!P:P,"NA",'Principles (All)'!$E:$E,Summary!$B52)</f>
        <v>0</v>
      </c>
      <c r="L52">
        <f>COUNTIFS('Principles (All)'!M:M,"N",'Principles (All)'!$E:$E,Summary!$B52)</f>
        <v>0</v>
      </c>
      <c r="M52">
        <f>COUNTIFS('Principles (All)'!N:N,"N",'Principles (All)'!$E:$E,Summary!$B52)</f>
        <v>0</v>
      </c>
      <c r="N52">
        <f>COUNTIFS('Principles (All)'!O:O,"N",'Principles (All)'!$E:$E,Summary!$B52)</f>
        <v>0</v>
      </c>
      <c r="O52">
        <f>COUNTIFS('Principles (All)'!P:P,"N",'Principles (All)'!$E:$E,Summary!$B52)</f>
        <v>0</v>
      </c>
      <c r="P52">
        <f>COUNTIFS('Principles (All)'!M:M,"Not Assessed",'Principles (All)'!$E:$E,Summary!$B52)</f>
        <v>0</v>
      </c>
      <c r="Q52">
        <f>COUNTIFS('Principles (All)'!N:N,"Not Assessed",'Principles (All)'!$E:$E,Summary!$B52)</f>
        <v>0</v>
      </c>
      <c r="R52">
        <f>COUNTIFS('Principles (All)'!O:O,"Not Assessed",'Principles (All)'!$E:$E,Summary!$B52)</f>
        <v>0</v>
      </c>
      <c r="S52">
        <f>COUNTIFS('Principles (All)'!P:P,"Not Assessed",'Principles (All)'!$E:$E,Summary!$B52)</f>
        <v>0</v>
      </c>
      <c r="T52">
        <f>COUNTIFS('Principles (All)'!M:M,"Y",'Principles (All)'!$E:$E,Summary!$B52)</f>
        <v>0</v>
      </c>
      <c r="U52">
        <f>COUNTIFS('Principles (All)'!N:N,"Y",'Principles (All)'!$E:$E,Summary!$B52)</f>
        <v>0</v>
      </c>
      <c r="V52">
        <f>COUNTIFS('Principles (All)'!O:O,"Y",'Principles (All)'!$E:$E,Summary!$B52)</f>
        <v>0</v>
      </c>
      <c r="W52">
        <f>COUNTIFS('Principles (All)'!P:P,"Y",'Principles (All)'!$E:$E,Summary!$B52)</f>
        <v>0</v>
      </c>
    </row>
    <row r="53" spans="1:23" ht="13.8">
      <c r="A53" s="305" t="s">
        <v>223</v>
      </c>
      <c r="B53" s="309" t="s">
        <v>292</v>
      </c>
      <c r="C53" s="310" t="s">
        <v>214</v>
      </c>
      <c r="D53" t="str">
        <f t="shared" si="0"/>
        <v/>
      </c>
      <c r="E53" t="str">
        <f t="shared" si="1"/>
        <v/>
      </c>
      <c r="F53" t="str">
        <f t="shared" si="2"/>
        <v/>
      </c>
      <c r="G53" t="str">
        <f t="shared" si="3"/>
        <v/>
      </c>
      <c r="H53">
        <f>COUNTIFS('Principles (All)'!M:M,"NA",'Principles (All)'!$E:$E,Summary!$B53)</f>
        <v>0</v>
      </c>
      <c r="I53">
        <f>COUNTIFS('Principles (All)'!N:N,"NA",'Principles (All)'!$E:$E,Summary!$B53)</f>
        <v>0</v>
      </c>
      <c r="J53">
        <f>COUNTIFS('Principles (All)'!O:O,"NA",'Principles (All)'!$E:$E,Summary!$B53)</f>
        <v>0</v>
      </c>
      <c r="K53">
        <f>COUNTIFS('Principles (All)'!P:P,"NA",'Principles (All)'!$E:$E,Summary!$B53)</f>
        <v>0</v>
      </c>
      <c r="L53">
        <f>COUNTIFS('Principles (All)'!M:M,"N",'Principles (All)'!$E:$E,Summary!$B53)</f>
        <v>0</v>
      </c>
      <c r="M53">
        <f>COUNTIFS('Principles (All)'!N:N,"N",'Principles (All)'!$E:$E,Summary!$B53)</f>
        <v>0</v>
      </c>
      <c r="N53">
        <f>COUNTIFS('Principles (All)'!O:O,"N",'Principles (All)'!$E:$E,Summary!$B53)</f>
        <v>0</v>
      </c>
      <c r="O53">
        <f>COUNTIFS('Principles (All)'!P:P,"N",'Principles (All)'!$E:$E,Summary!$B53)</f>
        <v>0</v>
      </c>
      <c r="P53">
        <f>COUNTIFS('Principles (All)'!M:M,"Not Assessed",'Principles (All)'!$E:$E,Summary!$B53)</f>
        <v>0</v>
      </c>
      <c r="Q53">
        <f>COUNTIFS('Principles (All)'!N:N,"Not Assessed",'Principles (All)'!$E:$E,Summary!$B53)</f>
        <v>0</v>
      </c>
      <c r="R53">
        <f>COUNTIFS('Principles (All)'!O:O,"Not Assessed",'Principles (All)'!$E:$E,Summary!$B53)</f>
        <v>0</v>
      </c>
      <c r="S53">
        <f>COUNTIFS('Principles (All)'!P:P,"Not Assessed",'Principles (All)'!$E:$E,Summary!$B53)</f>
        <v>0</v>
      </c>
      <c r="T53">
        <f>COUNTIFS('Principles (All)'!M:M,"Y",'Principles (All)'!$E:$E,Summary!$B53)</f>
        <v>0</v>
      </c>
      <c r="U53">
        <f>COUNTIFS('Principles (All)'!N:N,"Y",'Principles (All)'!$E:$E,Summary!$B53)</f>
        <v>0</v>
      </c>
      <c r="V53">
        <f>COUNTIFS('Principles (All)'!O:O,"Y",'Principles (All)'!$E:$E,Summary!$B53)</f>
        <v>0</v>
      </c>
      <c r="W53">
        <f>COUNTIFS('Principles (All)'!P:P,"Y",'Principles (All)'!$E:$E,Summary!$B53)</f>
        <v>0</v>
      </c>
    </row>
    <row r="54" spans="1:23" ht="13.8">
      <c r="A54" s="305" t="s">
        <v>223</v>
      </c>
      <c r="B54" s="309" t="s">
        <v>293</v>
      </c>
      <c r="C54" s="310" t="s">
        <v>214</v>
      </c>
      <c r="D54" t="str">
        <f t="shared" si="0"/>
        <v/>
      </c>
      <c r="E54" t="str">
        <f t="shared" si="1"/>
        <v/>
      </c>
      <c r="F54" t="str">
        <f t="shared" si="2"/>
        <v/>
      </c>
      <c r="G54" t="str">
        <f t="shared" si="3"/>
        <v/>
      </c>
      <c r="H54">
        <f>COUNTIFS('Principles (All)'!M:M,"NA",'Principles (All)'!$E:$E,Summary!$B54)</f>
        <v>0</v>
      </c>
      <c r="I54">
        <f>COUNTIFS('Principles (All)'!N:N,"NA",'Principles (All)'!$E:$E,Summary!$B54)</f>
        <v>0</v>
      </c>
      <c r="J54">
        <f>COUNTIFS('Principles (All)'!O:O,"NA",'Principles (All)'!$E:$E,Summary!$B54)</f>
        <v>0</v>
      </c>
      <c r="K54">
        <f>COUNTIFS('Principles (All)'!P:P,"NA",'Principles (All)'!$E:$E,Summary!$B54)</f>
        <v>0</v>
      </c>
      <c r="L54">
        <f>COUNTIFS('Principles (All)'!M:M,"N",'Principles (All)'!$E:$E,Summary!$B54)</f>
        <v>0</v>
      </c>
      <c r="M54">
        <f>COUNTIFS('Principles (All)'!N:N,"N",'Principles (All)'!$E:$E,Summary!$B54)</f>
        <v>0</v>
      </c>
      <c r="N54">
        <f>COUNTIFS('Principles (All)'!O:O,"N",'Principles (All)'!$E:$E,Summary!$B54)</f>
        <v>0</v>
      </c>
      <c r="O54">
        <f>COUNTIFS('Principles (All)'!P:P,"N",'Principles (All)'!$E:$E,Summary!$B54)</f>
        <v>0</v>
      </c>
      <c r="P54">
        <f>COUNTIFS('Principles (All)'!M:M,"Not Assessed",'Principles (All)'!$E:$E,Summary!$B54)</f>
        <v>0</v>
      </c>
      <c r="Q54">
        <f>COUNTIFS('Principles (All)'!N:N,"Not Assessed",'Principles (All)'!$E:$E,Summary!$B54)</f>
        <v>0</v>
      </c>
      <c r="R54">
        <f>COUNTIFS('Principles (All)'!O:O,"Not Assessed",'Principles (All)'!$E:$E,Summary!$B54)</f>
        <v>0</v>
      </c>
      <c r="S54">
        <f>COUNTIFS('Principles (All)'!P:P,"Not Assessed",'Principles (All)'!$E:$E,Summary!$B54)</f>
        <v>0</v>
      </c>
      <c r="T54">
        <f>COUNTIFS('Principles (All)'!M:M,"Y",'Principles (All)'!$E:$E,Summary!$B54)</f>
        <v>0</v>
      </c>
      <c r="U54">
        <f>COUNTIFS('Principles (All)'!N:N,"Y",'Principles (All)'!$E:$E,Summary!$B54)</f>
        <v>0</v>
      </c>
      <c r="V54">
        <f>COUNTIFS('Principles (All)'!O:O,"Y",'Principles (All)'!$E:$E,Summary!$B54)</f>
        <v>0</v>
      </c>
      <c r="W54">
        <f>COUNTIFS('Principles (All)'!P:P,"Y",'Principles (All)'!$E:$E,Summary!$B54)</f>
        <v>0</v>
      </c>
    </row>
    <row r="55" spans="1:23" ht="13.8">
      <c r="A55" s="305" t="s">
        <v>223</v>
      </c>
      <c r="B55" s="309" t="s">
        <v>294</v>
      </c>
      <c r="C55" s="310" t="s">
        <v>214</v>
      </c>
      <c r="D55" t="str">
        <f t="shared" si="0"/>
        <v/>
      </c>
      <c r="E55" t="str">
        <f t="shared" si="1"/>
        <v/>
      </c>
      <c r="F55" t="str">
        <f t="shared" si="2"/>
        <v/>
      </c>
      <c r="G55" t="str">
        <f t="shared" si="3"/>
        <v/>
      </c>
      <c r="H55">
        <f>COUNTIFS('Principles (All)'!M:M,"NA",'Principles (All)'!$E:$E,Summary!$B55)</f>
        <v>0</v>
      </c>
      <c r="I55">
        <f>COUNTIFS('Principles (All)'!N:N,"NA",'Principles (All)'!$E:$E,Summary!$B55)</f>
        <v>0</v>
      </c>
      <c r="J55">
        <f>COUNTIFS('Principles (All)'!O:O,"NA",'Principles (All)'!$E:$E,Summary!$B55)</f>
        <v>0</v>
      </c>
      <c r="K55">
        <f>COUNTIFS('Principles (All)'!P:P,"NA",'Principles (All)'!$E:$E,Summary!$B55)</f>
        <v>0</v>
      </c>
      <c r="L55">
        <f>COUNTIFS('Principles (All)'!M:M,"N",'Principles (All)'!$E:$E,Summary!$B55)</f>
        <v>0</v>
      </c>
      <c r="M55">
        <f>COUNTIFS('Principles (All)'!N:N,"N",'Principles (All)'!$E:$E,Summary!$B55)</f>
        <v>0</v>
      </c>
      <c r="N55">
        <f>COUNTIFS('Principles (All)'!O:O,"N",'Principles (All)'!$E:$E,Summary!$B55)</f>
        <v>0</v>
      </c>
      <c r="O55">
        <f>COUNTIFS('Principles (All)'!P:P,"N",'Principles (All)'!$E:$E,Summary!$B55)</f>
        <v>0</v>
      </c>
      <c r="P55">
        <f>COUNTIFS('Principles (All)'!M:M,"Not Assessed",'Principles (All)'!$E:$E,Summary!$B55)</f>
        <v>0</v>
      </c>
      <c r="Q55">
        <f>COUNTIFS('Principles (All)'!N:N,"Not Assessed",'Principles (All)'!$E:$E,Summary!$B55)</f>
        <v>0</v>
      </c>
      <c r="R55">
        <f>COUNTIFS('Principles (All)'!O:O,"Not Assessed",'Principles (All)'!$E:$E,Summary!$B55)</f>
        <v>0</v>
      </c>
      <c r="S55">
        <f>COUNTIFS('Principles (All)'!P:P,"Not Assessed",'Principles (All)'!$E:$E,Summary!$B55)</f>
        <v>0</v>
      </c>
      <c r="T55">
        <f>COUNTIFS('Principles (All)'!M:M,"Y",'Principles (All)'!$E:$E,Summary!$B55)</f>
        <v>0</v>
      </c>
      <c r="U55">
        <f>COUNTIFS('Principles (All)'!N:N,"Y",'Principles (All)'!$E:$E,Summary!$B55)</f>
        <v>0</v>
      </c>
      <c r="V55">
        <f>COUNTIFS('Principles (All)'!O:O,"Y",'Principles (All)'!$E:$E,Summary!$B55)</f>
        <v>0</v>
      </c>
      <c r="W55">
        <f>COUNTIFS('Principles (All)'!P:P,"Y",'Principles (All)'!$E:$E,Summary!$B55)</f>
        <v>0</v>
      </c>
    </row>
    <row r="56" spans="1:23" ht="13.8">
      <c r="A56" s="305" t="s">
        <v>223</v>
      </c>
      <c r="B56" s="309" t="s">
        <v>295</v>
      </c>
      <c r="C56" s="310" t="s">
        <v>214</v>
      </c>
      <c r="D56" t="str">
        <f t="shared" si="0"/>
        <v/>
      </c>
      <c r="E56" t="str">
        <f t="shared" si="1"/>
        <v/>
      </c>
      <c r="F56" t="str">
        <f t="shared" si="2"/>
        <v/>
      </c>
      <c r="G56" t="str">
        <f t="shared" si="3"/>
        <v/>
      </c>
      <c r="H56">
        <f>COUNTIFS('Principles (All)'!M:M,"NA",'Principles (All)'!$E:$E,Summary!$B56)</f>
        <v>0</v>
      </c>
      <c r="I56">
        <f>COUNTIFS('Principles (All)'!N:N,"NA",'Principles (All)'!$E:$E,Summary!$B56)</f>
        <v>0</v>
      </c>
      <c r="J56">
        <f>COUNTIFS('Principles (All)'!O:O,"NA",'Principles (All)'!$E:$E,Summary!$B56)</f>
        <v>0</v>
      </c>
      <c r="K56">
        <f>COUNTIFS('Principles (All)'!P:P,"NA",'Principles (All)'!$E:$E,Summary!$B56)</f>
        <v>0</v>
      </c>
      <c r="L56">
        <f>COUNTIFS('Principles (All)'!M:M,"N",'Principles (All)'!$E:$E,Summary!$B56)</f>
        <v>0</v>
      </c>
      <c r="M56">
        <f>COUNTIFS('Principles (All)'!N:N,"N",'Principles (All)'!$E:$E,Summary!$B56)</f>
        <v>0</v>
      </c>
      <c r="N56">
        <f>COUNTIFS('Principles (All)'!O:O,"N",'Principles (All)'!$E:$E,Summary!$B56)</f>
        <v>0</v>
      </c>
      <c r="O56">
        <f>COUNTIFS('Principles (All)'!P:P,"N",'Principles (All)'!$E:$E,Summary!$B56)</f>
        <v>0</v>
      </c>
      <c r="P56">
        <f>COUNTIFS('Principles (All)'!M:M,"Not Assessed",'Principles (All)'!$E:$E,Summary!$B56)</f>
        <v>0</v>
      </c>
      <c r="Q56">
        <f>COUNTIFS('Principles (All)'!N:N,"Not Assessed",'Principles (All)'!$E:$E,Summary!$B56)</f>
        <v>0</v>
      </c>
      <c r="R56">
        <f>COUNTIFS('Principles (All)'!O:O,"Not Assessed",'Principles (All)'!$E:$E,Summary!$B56)</f>
        <v>0</v>
      </c>
      <c r="S56">
        <f>COUNTIFS('Principles (All)'!P:P,"Not Assessed",'Principles (All)'!$E:$E,Summary!$B56)</f>
        <v>0</v>
      </c>
      <c r="T56">
        <f>COUNTIFS('Principles (All)'!M:M,"Y",'Principles (All)'!$E:$E,Summary!$B56)</f>
        <v>0</v>
      </c>
      <c r="U56">
        <f>COUNTIFS('Principles (All)'!N:N,"Y",'Principles (All)'!$E:$E,Summary!$B56)</f>
        <v>0</v>
      </c>
      <c r="V56">
        <f>COUNTIFS('Principles (All)'!O:O,"Y",'Principles (All)'!$E:$E,Summary!$B56)</f>
        <v>0</v>
      </c>
      <c r="W56">
        <f>COUNTIFS('Principles (All)'!P:P,"Y",'Principles (All)'!$E:$E,Summary!$B56)</f>
        <v>0</v>
      </c>
    </row>
    <row r="57" spans="1:23" ht="13.8">
      <c r="A57" s="305" t="s">
        <v>223</v>
      </c>
      <c r="B57" s="309" t="s">
        <v>296</v>
      </c>
      <c r="C57" s="312" t="s">
        <v>225</v>
      </c>
      <c r="D57" t="str">
        <f t="shared" si="0"/>
        <v/>
      </c>
      <c r="E57" t="str">
        <f t="shared" si="1"/>
        <v/>
      </c>
      <c r="F57" t="str">
        <f t="shared" si="2"/>
        <v/>
      </c>
      <c r="G57" t="str">
        <f t="shared" si="3"/>
        <v/>
      </c>
      <c r="H57">
        <f>COUNTIFS('Principles (All)'!M:M,"NA",'Principles (All)'!$E:$E,Summary!$B57)</f>
        <v>0</v>
      </c>
      <c r="I57">
        <f>COUNTIFS('Principles (All)'!N:N,"NA",'Principles (All)'!$E:$E,Summary!$B57)</f>
        <v>0</v>
      </c>
      <c r="J57">
        <f>COUNTIFS('Principles (All)'!O:O,"NA",'Principles (All)'!$E:$E,Summary!$B57)</f>
        <v>0</v>
      </c>
      <c r="K57">
        <f>COUNTIFS('Principles (All)'!P:P,"NA",'Principles (All)'!$E:$E,Summary!$B57)</f>
        <v>0</v>
      </c>
      <c r="L57">
        <f>COUNTIFS('Principles (All)'!M:M,"N",'Principles (All)'!$E:$E,Summary!$B57)</f>
        <v>0</v>
      </c>
      <c r="M57">
        <f>COUNTIFS('Principles (All)'!N:N,"N",'Principles (All)'!$E:$E,Summary!$B57)</f>
        <v>0</v>
      </c>
      <c r="N57">
        <f>COUNTIFS('Principles (All)'!O:O,"N",'Principles (All)'!$E:$E,Summary!$B57)</f>
        <v>0</v>
      </c>
      <c r="O57">
        <f>COUNTIFS('Principles (All)'!P:P,"N",'Principles (All)'!$E:$E,Summary!$B57)</f>
        <v>0</v>
      </c>
      <c r="P57">
        <f>COUNTIFS('Principles (All)'!M:M,"Not Assessed",'Principles (All)'!$E:$E,Summary!$B57)</f>
        <v>0</v>
      </c>
      <c r="Q57">
        <f>COUNTIFS('Principles (All)'!N:N,"Not Assessed",'Principles (All)'!$E:$E,Summary!$B57)</f>
        <v>0</v>
      </c>
      <c r="R57">
        <f>COUNTIFS('Principles (All)'!O:O,"Not Assessed",'Principles (All)'!$E:$E,Summary!$B57)</f>
        <v>0</v>
      </c>
      <c r="S57">
        <f>COUNTIFS('Principles (All)'!P:P,"Not Assessed",'Principles (All)'!$E:$E,Summary!$B57)</f>
        <v>0</v>
      </c>
      <c r="T57">
        <f>COUNTIFS('Principles (All)'!M:M,"Y",'Principles (All)'!$E:$E,Summary!$B57)</f>
        <v>0</v>
      </c>
      <c r="U57">
        <f>COUNTIFS('Principles (All)'!N:N,"Y",'Principles (All)'!$E:$E,Summary!$B57)</f>
        <v>0</v>
      </c>
      <c r="V57">
        <f>COUNTIFS('Principles (All)'!O:O,"Y",'Principles (All)'!$E:$E,Summary!$B57)</f>
        <v>0</v>
      </c>
      <c r="W57">
        <f>COUNTIFS('Principles (All)'!P:P,"Y",'Principles (All)'!$E:$E,Summary!$B57)</f>
        <v>0</v>
      </c>
    </row>
    <row r="58" spans="1:23" ht="13.8">
      <c r="A58" s="305" t="s">
        <v>223</v>
      </c>
      <c r="B58" s="309" t="s">
        <v>297</v>
      </c>
      <c r="C58" s="312" t="s">
        <v>225</v>
      </c>
      <c r="D58" t="str">
        <f t="shared" si="0"/>
        <v/>
      </c>
      <c r="E58" t="str">
        <f t="shared" si="1"/>
        <v/>
      </c>
      <c r="F58" t="str">
        <f t="shared" si="2"/>
        <v/>
      </c>
      <c r="G58" t="str">
        <f t="shared" si="3"/>
        <v/>
      </c>
      <c r="H58">
        <f>COUNTIFS('Principles (All)'!M:M,"NA",'Principles (All)'!$E:$E,Summary!$B58)</f>
        <v>0</v>
      </c>
      <c r="I58">
        <f>COUNTIFS('Principles (All)'!N:N,"NA",'Principles (All)'!$E:$E,Summary!$B58)</f>
        <v>0</v>
      </c>
      <c r="J58">
        <f>COUNTIFS('Principles (All)'!O:O,"NA",'Principles (All)'!$E:$E,Summary!$B58)</f>
        <v>0</v>
      </c>
      <c r="K58">
        <f>COUNTIFS('Principles (All)'!P:P,"NA",'Principles (All)'!$E:$E,Summary!$B58)</f>
        <v>0</v>
      </c>
      <c r="L58">
        <f>COUNTIFS('Principles (All)'!M:M,"N",'Principles (All)'!$E:$E,Summary!$B58)</f>
        <v>0</v>
      </c>
      <c r="M58">
        <f>COUNTIFS('Principles (All)'!N:N,"N",'Principles (All)'!$E:$E,Summary!$B58)</f>
        <v>0</v>
      </c>
      <c r="N58">
        <f>COUNTIFS('Principles (All)'!O:O,"N",'Principles (All)'!$E:$E,Summary!$B58)</f>
        <v>0</v>
      </c>
      <c r="O58">
        <f>COUNTIFS('Principles (All)'!P:P,"N",'Principles (All)'!$E:$E,Summary!$B58)</f>
        <v>0</v>
      </c>
      <c r="P58">
        <f>COUNTIFS('Principles (All)'!M:M,"Not Assessed",'Principles (All)'!$E:$E,Summary!$B58)</f>
        <v>0</v>
      </c>
      <c r="Q58">
        <f>COUNTIFS('Principles (All)'!N:N,"Not Assessed",'Principles (All)'!$E:$E,Summary!$B58)</f>
        <v>0</v>
      </c>
      <c r="R58">
        <f>COUNTIFS('Principles (All)'!O:O,"Not Assessed",'Principles (All)'!$E:$E,Summary!$B58)</f>
        <v>0</v>
      </c>
      <c r="S58">
        <f>COUNTIFS('Principles (All)'!P:P,"Not Assessed",'Principles (All)'!$E:$E,Summary!$B58)</f>
        <v>0</v>
      </c>
      <c r="T58">
        <f>COUNTIFS('Principles (All)'!M:M,"Y",'Principles (All)'!$E:$E,Summary!$B58)</f>
        <v>0</v>
      </c>
      <c r="U58">
        <f>COUNTIFS('Principles (All)'!N:N,"Y",'Principles (All)'!$E:$E,Summary!$B58)</f>
        <v>0</v>
      </c>
      <c r="V58">
        <f>COUNTIFS('Principles (All)'!O:O,"Y",'Principles (All)'!$E:$E,Summary!$B58)</f>
        <v>0</v>
      </c>
      <c r="W58">
        <f>COUNTIFS('Principles (All)'!P:P,"Y",'Principles (All)'!$E:$E,Summary!$B58)</f>
        <v>0</v>
      </c>
    </row>
    <row r="59" spans="1:23" ht="13.8">
      <c r="A59" s="305" t="s">
        <v>223</v>
      </c>
      <c r="B59" s="309" t="s">
        <v>298</v>
      </c>
      <c r="C59" s="312" t="s">
        <v>225</v>
      </c>
      <c r="D59" t="str">
        <f t="shared" si="0"/>
        <v/>
      </c>
      <c r="E59" t="str">
        <f t="shared" si="1"/>
        <v/>
      </c>
      <c r="F59" t="str">
        <f t="shared" si="2"/>
        <v/>
      </c>
      <c r="G59" t="str">
        <f t="shared" si="3"/>
        <v/>
      </c>
      <c r="H59">
        <f>COUNTIFS('Principles (All)'!M:M,"NA",'Principles (All)'!$E:$E,Summary!$B59)</f>
        <v>0</v>
      </c>
      <c r="I59">
        <f>COUNTIFS('Principles (All)'!N:N,"NA",'Principles (All)'!$E:$E,Summary!$B59)</f>
        <v>0</v>
      </c>
      <c r="J59">
        <f>COUNTIFS('Principles (All)'!O:O,"NA",'Principles (All)'!$E:$E,Summary!$B59)</f>
        <v>0</v>
      </c>
      <c r="K59">
        <f>COUNTIFS('Principles (All)'!P:P,"NA",'Principles (All)'!$E:$E,Summary!$B59)</f>
        <v>0</v>
      </c>
      <c r="L59">
        <f>COUNTIFS('Principles (All)'!M:M,"N",'Principles (All)'!$E:$E,Summary!$B59)</f>
        <v>0</v>
      </c>
      <c r="M59">
        <f>COUNTIFS('Principles (All)'!N:N,"N",'Principles (All)'!$E:$E,Summary!$B59)</f>
        <v>0</v>
      </c>
      <c r="N59">
        <f>COUNTIFS('Principles (All)'!O:O,"N",'Principles (All)'!$E:$E,Summary!$B59)</f>
        <v>0</v>
      </c>
      <c r="O59">
        <f>COUNTIFS('Principles (All)'!P:P,"N",'Principles (All)'!$E:$E,Summary!$B59)</f>
        <v>0</v>
      </c>
      <c r="P59">
        <f>COUNTIFS('Principles (All)'!M:M,"Not Assessed",'Principles (All)'!$E:$E,Summary!$B59)</f>
        <v>0</v>
      </c>
      <c r="Q59">
        <f>COUNTIFS('Principles (All)'!N:N,"Not Assessed",'Principles (All)'!$E:$E,Summary!$B59)</f>
        <v>0</v>
      </c>
      <c r="R59">
        <f>COUNTIFS('Principles (All)'!O:O,"Not Assessed",'Principles (All)'!$E:$E,Summary!$B59)</f>
        <v>0</v>
      </c>
      <c r="S59">
        <f>COUNTIFS('Principles (All)'!P:P,"Not Assessed",'Principles (All)'!$E:$E,Summary!$B59)</f>
        <v>0</v>
      </c>
      <c r="T59">
        <f>COUNTIFS('Principles (All)'!M:M,"Y",'Principles (All)'!$E:$E,Summary!$B59)</f>
        <v>0</v>
      </c>
      <c r="U59">
        <f>COUNTIFS('Principles (All)'!N:N,"Y",'Principles (All)'!$E:$E,Summary!$B59)</f>
        <v>0</v>
      </c>
      <c r="V59">
        <f>COUNTIFS('Principles (All)'!O:O,"Y",'Principles (All)'!$E:$E,Summary!$B59)</f>
        <v>0</v>
      </c>
      <c r="W59">
        <f>COUNTIFS('Principles (All)'!P:P,"Y",'Principles (All)'!$E:$E,Summary!$B59)</f>
        <v>0</v>
      </c>
    </row>
    <row r="60" spans="1:23" ht="27.6">
      <c r="A60" s="305" t="s">
        <v>223</v>
      </c>
      <c r="B60" s="309" t="s">
        <v>299</v>
      </c>
      <c r="C60" s="312" t="s">
        <v>225</v>
      </c>
      <c r="D60" t="str">
        <f t="shared" si="0"/>
        <v/>
      </c>
      <c r="E60" t="str">
        <f t="shared" si="1"/>
        <v/>
      </c>
      <c r="F60" t="str">
        <f t="shared" si="2"/>
        <v/>
      </c>
      <c r="G60" t="str">
        <f t="shared" si="3"/>
        <v/>
      </c>
      <c r="H60">
        <f>COUNTIFS('Principles (All)'!M:M,"NA",'Principles (All)'!$E:$E,Summary!$B60)</f>
        <v>0</v>
      </c>
      <c r="I60">
        <f>COUNTIFS('Principles (All)'!N:N,"NA",'Principles (All)'!$E:$E,Summary!$B60)</f>
        <v>0</v>
      </c>
      <c r="J60">
        <f>COUNTIFS('Principles (All)'!O:O,"NA",'Principles (All)'!$E:$E,Summary!$B60)</f>
        <v>0</v>
      </c>
      <c r="K60">
        <f>COUNTIFS('Principles (All)'!P:P,"NA",'Principles (All)'!$E:$E,Summary!$B60)</f>
        <v>0</v>
      </c>
      <c r="L60">
        <f>COUNTIFS('Principles (All)'!M:M,"N",'Principles (All)'!$E:$E,Summary!$B60)</f>
        <v>0</v>
      </c>
      <c r="M60">
        <f>COUNTIFS('Principles (All)'!N:N,"N",'Principles (All)'!$E:$E,Summary!$B60)</f>
        <v>0</v>
      </c>
      <c r="N60">
        <f>COUNTIFS('Principles (All)'!O:O,"N",'Principles (All)'!$E:$E,Summary!$B60)</f>
        <v>0</v>
      </c>
      <c r="O60">
        <f>COUNTIFS('Principles (All)'!P:P,"N",'Principles (All)'!$E:$E,Summary!$B60)</f>
        <v>0</v>
      </c>
      <c r="P60">
        <f>COUNTIFS('Principles (All)'!M:M,"Not Assessed",'Principles (All)'!$E:$E,Summary!$B60)</f>
        <v>0</v>
      </c>
      <c r="Q60">
        <f>COUNTIFS('Principles (All)'!N:N,"Not Assessed",'Principles (All)'!$E:$E,Summary!$B60)</f>
        <v>0</v>
      </c>
      <c r="R60">
        <f>COUNTIFS('Principles (All)'!O:O,"Not Assessed",'Principles (All)'!$E:$E,Summary!$B60)</f>
        <v>0</v>
      </c>
      <c r="S60">
        <f>COUNTIFS('Principles (All)'!P:P,"Not Assessed",'Principles (All)'!$E:$E,Summary!$B60)</f>
        <v>0</v>
      </c>
      <c r="T60">
        <f>COUNTIFS('Principles (All)'!M:M,"Y",'Principles (All)'!$E:$E,Summary!$B60)</f>
        <v>0</v>
      </c>
      <c r="U60">
        <f>COUNTIFS('Principles (All)'!N:N,"Y",'Principles (All)'!$E:$E,Summary!$B60)</f>
        <v>0</v>
      </c>
      <c r="V60">
        <f>COUNTIFS('Principles (All)'!O:O,"Y",'Principles (All)'!$E:$E,Summary!$B60)</f>
        <v>0</v>
      </c>
      <c r="W60">
        <f>COUNTIFS('Principles (All)'!P:P,"Y",'Principles (All)'!$E:$E,Summary!$B60)</f>
        <v>0</v>
      </c>
    </row>
    <row r="61" spans="1:23" ht="27.6">
      <c r="A61" s="305" t="s">
        <v>223</v>
      </c>
      <c r="B61" s="309" t="s">
        <v>300</v>
      </c>
      <c r="C61" s="312" t="s">
        <v>225</v>
      </c>
      <c r="D61" t="str">
        <f t="shared" si="0"/>
        <v/>
      </c>
      <c r="E61" t="str">
        <f t="shared" si="1"/>
        <v/>
      </c>
      <c r="F61" t="str">
        <f t="shared" si="2"/>
        <v/>
      </c>
      <c r="G61" t="str">
        <f t="shared" si="3"/>
        <v/>
      </c>
      <c r="H61">
        <f>COUNTIFS('Principles (All)'!M:M,"NA",'Principles (All)'!$E:$E,Summary!$B61)</f>
        <v>0</v>
      </c>
      <c r="I61">
        <f>COUNTIFS('Principles (All)'!N:N,"NA",'Principles (All)'!$E:$E,Summary!$B61)</f>
        <v>0</v>
      </c>
      <c r="J61">
        <f>COUNTIFS('Principles (All)'!O:O,"NA",'Principles (All)'!$E:$E,Summary!$B61)</f>
        <v>0</v>
      </c>
      <c r="K61">
        <f>COUNTIFS('Principles (All)'!P:P,"NA",'Principles (All)'!$E:$E,Summary!$B61)</f>
        <v>0</v>
      </c>
      <c r="L61">
        <f>COUNTIFS('Principles (All)'!M:M,"N",'Principles (All)'!$E:$E,Summary!$B61)</f>
        <v>0</v>
      </c>
      <c r="M61">
        <f>COUNTIFS('Principles (All)'!N:N,"N",'Principles (All)'!$E:$E,Summary!$B61)</f>
        <v>0</v>
      </c>
      <c r="N61">
        <f>COUNTIFS('Principles (All)'!O:O,"N",'Principles (All)'!$E:$E,Summary!$B61)</f>
        <v>0</v>
      </c>
      <c r="O61">
        <f>COUNTIFS('Principles (All)'!P:P,"N",'Principles (All)'!$E:$E,Summary!$B61)</f>
        <v>0</v>
      </c>
      <c r="P61">
        <f>COUNTIFS('Principles (All)'!M:M,"Not Assessed",'Principles (All)'!$E:$E,Summary!$B61)</f>
        <v>0</v>
      </c>
      <c r="Q61">
        <f>COUNTIFS('Principles (All)'!N:N,"Not Assessed",'Principles (All)'!$E:$E,Summary!$B61)</f>
        <v>0</v>
      </c>
      <c r="R61">
        <f>COUNTIFS('Principles (All)'!O:O,"Not Assessed",'Principles (All)'!$E:$E,Summary!$B61)</f>
        <v>0</v>
      </c>
      <c r="S61">
        <f>COUNTIFS('Principles (All)'!P:P,"Not Assessed",'Principles (All)'!$E:$E,Summary!$B61)</f>
        <v>0</v>
      </c>
      <c r="T61">
        <f>COUNTIFS('Principles (All)'!M:M,"Y",'Principles (All)'!$E:$E,Summary!$B61)</f>
        <v>0</v>
      </c>
      <c r="U61">
        <f>COUNTIFS('Principles (All)'!N:N,"Y",'Principles (All)'!$E:$E,Summary!$B61)</f>
        <v>0</v>
      </c>
      <c r="V61">
        <f>COUNTIFS('Principles (All)'!O:O,"Y",'Principles (All)'!$E:$E,Summary!$B61)</f>
        <v>0</v>
      </c>
      <c r="W61">
        <f>COUNTIFS('Principles (All)'!P:P,"Y",'Principles (All)'!$E:$E,Summary!$B61)</f>
        <v>0</v>
      </c>
    </row>
    <row r="62" spans="1:23" ht="13.8">
      <c r="A62" s="305" t="s">
        <v>226</v>
      </c>
      <c r="B62" s="309" t="s">
        <v>301</v>
      </c>
      <c r="C62" s="310" t="s">
        <v>214</v>
      </c>
      <c r="D62" t="str">
        <f t="shared" si="0"/>
        <v/>
      </c>
      <c r="E62" t="str">
        <f t="shared" si="1"/>
        <v/>
      </c>
      <c r="F62" t="str">
        <f t="shared" si="2"/>
        <v/>
      </c>
      <c r="G62" t="str">
        <f t="shared" si="3"/>
        <v/>
      </c>
      <c r="H62">
        <f>COUNTIFS('Principles (All)'!M:M,"NA",'Principles (All)'!$E:$E,Summary!$B62)</f>
        <v>0</v>
      </c>
      <c r="I62">
        <f>COUNTIFS('Principles (All)'!N:N,"NA",'Principles (All)'!$E:$E,Summary!$B62)</f>
        <v>0</v>
      </c>
      <c r="J62">
        <f>COUNTIFS('Principles (All)'!O:O,"NA",'Principles (All)'!$E:$E,Summary!$B62)</f>
        <v>0</v>
      </c>
      <c r="K62">
        <f>COUNTIFS('Principles (All)'!P:P,"NA",'Principles (All)'!$E:$E,Summary!$B62)</f>
        <v>0</v>
      </c>
      <c r="L62">
        <f>COUNTIFS('Principles (All)'!M:M,"N",'Principles (All)'!$E:$E,Summary!$B62)</f>
        <v>0</v>
      </c>
      <c r="M62">
        <f>COUNTIFS('Principles (All)'!N:N,"N",'Principles (All)'!$E:$E,Summary!$B62)</f>
        <v>0</v>
      </c>
      <c r="N62">
        <f>COUNTIFS('Principles (All)'!O:O,"N",'Principles (All)'!$E:$E,Summary!$B62)</f>
        <v>0</v>
      </c>
      <c r="O62">
        <f>COUNTIFS('Principles (All)'!P:P,"N",'Principles (All)'!$E:$E,Summary!$B62)</f>
        <v>0</v>
      </c>
      <c r="P62">
        <f>COUNTIFS('Principles (All)'!M:M,"Not Assessed",'Principles (All)'!$E:$E,Summary!$B62)</f>
        <v>0</v>
      </c>
      <c r="Q62">
        <f>COUNTIFS('Principles (All)'!N:N,"Not Assessed",'Principles (All)'!$E:$E,Summary!$B62)</f>
        <v>0</v>
      </c>
      <c r="R62">
        <f>COUNTIFS('Principles (All)'!O:O,"Not Assessed",'Principles (All)'!$E:$E,Summary!$B62)</f>
        <v>0</v>
      </c>
      <c r="S62">
        <f>COUNTIFS('Principles (All)'!P:P,"Not Assessed",'Principles (All)'!$E:$E,Summary!$B62)</f>
        <v>0</v>
      </c>
      <c r="T62">
        <f>COUNTIFS('Principles (All)'!M:M,"Y",'Principles (All)'!$E:$E,Summary!$B62)</f>
        <v>0</v>
      </c>
      <c r="U62">
        <f>COUNTIFS('Principles (All)'!N:N,"Y",'Principles (All)'!$E:$E,Summary!$B62)</f>
        <v>0</v>
      </c>
      <c r="V62">
        <f>COUNTIFS('Principles (All)'!O:O,"Y",'Principles (All)'!$E:$E,Summary!$B62)</f>
        <v>0</v>
      </c>
      <c r="W62">
        <f>COUNTIFS('Principles (All)'!P:P,"Y",'Principles (All)'!$E:$E,Summary!$B62)</f>
        <v>0</v>
      </c>
    </row>
    <row r="63" spans="1:23" ht="13.8">
      <c r="A63" s="305" t="s">
        <v>226</v>
      </c>
      <c r="B63" s="309" t="s">
        <v>302</v>
      </c>
      <c r="C63" s="310" t="s">
        <v>214</v>
      </c>
      <c r="D63" t="str">
        <f t="shared" si="0"/>
        <v/>
      </c>
      <c r="E63" t="str">
        <f t="shared" si="1"/>
        <v/>
      </c>
      <c r="F63" t="str">
        <f t="shared" si="2"/>
        <v/>
      </c>
      <c r="G63" t="str">
        <f t="shared" si="3"/>
        <v/>
      </c>
      <c r="H63">
        <f>COUNTIFS('Principles (All)'!M:M,"NA",'Principles (All)'!$E:$E,Summary!$B63)</f>
        <v>0</v>
      </c>
      <c r="I63">
        <f>COUNTIFS('Principles (All)'!N:N,"NA",'Principles (All)'!$E:$E,Summary!$B63)</f>
        <v>0</v>
      </c>
      <c r="J63">
        <f>COUNTIFS('Principles (All)'!O:O,"NA",'Principles (All)'!$E:$E,Summary!$B63)</f>
        <v>0</v>
      </c>
      <c r="K63">
        <f>COUNTIFS('Principles (All)'!P:P,"NA",'Principles (All)'!$E:$E,Summary!$B63)</f>
        <v>0</v>
      </c>
      <c r="L63">
        <f>COUNTIFS('Principles (All)'!M:M,"N",'Principles (All)'!$E:$E,Summary!$B63)</f>
        <v>0</v>
      </c>
      <c r="M63">
        <f>COUNTIFS('Principles (All)'!N:N,"N",'Principles (All)'!$E:$E,Summary!$B63)</f>
        <v>0</v>
      </c>
      <c r="N63">
        <f>COUNTIFS('Principles (All)'!O:O,"N",'Principles (All)'!$E:$E,Summary!$B63)</f>
        <v>0</v>
      </c>
      <c r="O63">
        <f>COUNTIFS('Principles (All)'!P:P,"N",'Principles (All)'!$E:$E,Summary!$B63)</f>
        <v>0</v>
      </c>
      <c r="P63">
        <f>COUNTIFS('Principles (All)'!M:M,"Not Assessed",'Principles (All)'!$E:$E,Summary!$B63)</f>
        <v>0</v>
      </c>
      <c r="Q63">
        <f>COUNTIFS('Principles (All)'!N:N,"Not Assessed",'Principles (All)'!$E:$E,Summary!$B63)</f>
        <v>0</v>
      </c>
      <c r="R63">
        <f>COUNTIFS('Principles (All)'!O:O,"Not Assessed",'Principles (All)'!$E:$E,Summary!$B63)</f>
        <v>0</v>
      </c>
      <c r="S63">
        <f>COUNTIFS('Principles (All)'!P:P,"Not Assessed",'Principles (All)'!$E:$E,Summary!$B63)</f>
        <v>0</v>
      </c>
      <c r="T63">
        <f>COUNTIFS('Principles (All)'!M:M,"Y",'Principles (All)'!$E:$E,Summary!$B63)</f>
        <v>0</v>
      </c>
      <c r="U63">
        <f>COUNTIFS('Principles (All)'!N:N,"Y",'Principles (All)'!$E:$E,Summary!$B63)</f>
        <v>0</v>
      </c>
      <c r="V63">
        <f>COUNTIFS('Principles (All)'!O:O,"Y",'Principles (All)'!$E:$E,Summary!$B63)</f>
        <v>0</v>
      </c>
      <c r="W63">
        <f>COUNTIFS('Principles (All)'!P:P,"Y",'Principles (All)'!$E:$E,Summary!$B63)</f>
        <v>0</v>
      </c>
    </row>
    <row r="64" spans="1:23" ht="13.8">
      <c r="A64" s="305" t="s">
        <v>226</v>
      </c>
      <c r="B64" s="309" t="s">
        <v>303</v>
      </c>
      <c r="C64" s="310" t="s">
        <v>214</v>
      </c>
      <c r="D64" t="str">
        <f t="shared" si="0"/>
        <v/>
      </c>
      <c r="E64" t="str">
        <f t="shared" si="1"/>
        <v/>
      </c>
      <c r="F64" t="str">
        <f t="shared" si="2"/>
        <v/>
      </c>
      <c r="G64" t="str">
        <f t="shared" si="3"/>
        <v/>
      </c>
      <c r="H64">
        <f>COUNTIFS('Principles (All)'!M:M,"NA",'Principles (All)'!$E:$E,Summary!$B64)</f>
        <v>0</v>
      </c>
      <c r="I64">
        <f>COUNTIFS('Principles (All)'!N:N,"NA",'Principles (All)'!$E:$E,Summary!$B64)</f>
        <v>0</v>
      </c>
      <c r="J64">
        <f>COUNTIFS('Principles (All)'!O:O,"NA",'Principles (All)'!$E:$E,Summary!$B64)</f>
        <v>0</v>
      </c>
      <c r="K64">
        <f>COUNTIFS('Principles (All)'!P:P,"NA",'Principles (All)'!$E:$E,Summary!$B64)</f>
        <v>0</v>
      </c>
      <c r="L64">
        <f>COUNTIFS('Principles (All)'!M:M,"N",'Principles (All)'!$E:$E,Summary!$B64)</f>
        <v>0</v>
      </c>
      <c r="M64">
        <f>COUNTIFS('Principles (All)'!N:N,"N",'Principles (All)'!$E:$E,Summary!$B64)</f>
        <v>0</v>
      </c>
      <c r="N64">
        <f>COUNTIFS('Principles (All)'!O:O,"N",'Principles (All)'!$E:$E,Summary!$B64)</f>
        <v>0</v>
      </c>
      <c r="O64">
        <f>COUNTIFS('Principles (All)'!P:P,"N",'Principles (All)'!$E:$E,Summary!$B64)</f>
        <v>0</v>
      </c>
      <c r="P64">
        <f>COUNTIFS('Principles (All)'!M:M,"Not Assessed",'Principles (All)'!$E:$E,Summary!$B64)</f>
        <v>0</v>
      </c>
      <c r="Q64">
        <f>COUNTIFS('Principles (All)'!N:N,"Not Assessed",'Principles (All)'!$E:$E,Summary!$B64)</f>
        <v>0</v>
      </c>
      <c r="R64">
        <f>COUNTIFS('Principles (All)'!O:O,"Not Assessed",'Principles (All)'!$E:$E,Summary!$B64)</f>
        <v>0</v>
      </c>
      <c r="S64">
        <f>COUNTIFS('Principles (All)'!P:P,"Not Assessed",'Principles (All)'!$E:$E,Summary!$B64)</f>
        <v>0</v>
      </c>
      <c r="T64">
        <f>COUNTIFS('Principles (All)'!M:M,"Y",'Principles (All)'!$E:$E,Summary!$B64)</f>
        <v>0</v>
      </c>
      <c r="U64">
        <f>COUNTIFS('Principles (All)'!N:N,"Y",'Principles (All)'!$E:$E,Summary!$B64)</f>
        <v>0</v>
      </c>
      <c r="V64">
        <f>COUNTIFS('Principles (All)'!O:O,"Y",'Principles (All)'!$E:$E,Summary!$B64)</f>
        <v>0</v>
      </c>
      <c r="W64">
        <f>COUNTIFS('Principles (All)'!P:P,"Y",'Principles (All)'!$E:$E,Summary!$B64)</f>
        <v>0</v>
      </c>
    </row>
    <row r="65" spans="1:23" ht="13.8">
      <c r="A65" s="305" t="s">
        <v>226</v>
      </c>
      <c r="B65" s="309" t="s">
        <v>304</v>
      </c>
      <c r="C65" s="310" t="s">
        <v>214</v>
      </c>
      <c r="D65" t="str">
        <f t="shared" si="0"/>
        <v/>
      </c>
      <c r="E65" t="str">
        <f t="shared" si="1"/>
        <v/>
      </c>
      <c r="F65" t="str">
        <f t="shared" si="2"/>
        <v/>
      </c>
      <c r="G65" t="str">
        <f t="shared" si="3"/>
        <v/>
      </c>
      <c r="H65">
        <f>COUNTIFS('Principles (All)'!M:M,"NA",'Principles (All)'!$E:$E,Summary!$B65)</f>
        <v>0</v>
      </c>
      <c r="I65">
        <f>COUNTIFS('Principles (All)'!N:N,"NA",'Principles (All)'!$E:$E,Summary!$B65)</f>
        <v>0</v>
      </c>
      <c r="J65">
        <f>COUNTIFS('Principles (All)'!O:O,"NA",'Principles (All)'!$E:$E,Summary!$B65)</f>
        <v>0</v>
      </c>
      <c r="K65">
        <f>COUNTIFS('Principles (All)'!P:P,"NA",'Principles (All)'!$E:$E,Summary!$B65)</f>
        <v>0</v>
      </c>
      <c r="L65">
        <f>COUNTIFS('Principles (All)'!M:M,"N",'Principles (All)'!$E:$E,Summary!$B65)</f>
        <v>0</v>
      </c>
      <c r="M65">
        <f>COUNTIFS('Principles (All)'!N:N,"N",'Principles (All)'!$E:$E,Summary!$B65)</f>
        <v>0</v>
      </c>
      <c r="N65">
        <f>COUNTIFS('Principles (All)'!O:O,"N",'Principles (All)'!$E:$E,Summary!$B65)</f>
        <v>0</v>
      </c>
      <c r="O65">
        <f>COUNTIFS('Principles (All)'!P:P,"N",'Principles (All)'!$E:$E,Summary!$B65)</f>
        <v>0</v>
      </c>
      <c r="P65">
        <f>COUNTIFS('Principles (All)'!M:M,"Not Assessed",'Principles (All)'!$E:$E,Summary!$B65)</f>
        <v>0</v>
      </c>
      <c r="Q65">
        <f>COUNTIFS('Principles (All)'!N:N,"Not Assessed",'Principles (All)'!$E:$E,Summary!$B65)</f>
        <v>0</v>
      </c>
      <c r="R65">
        <f>COUNTIFS('Principles (All)'!O:O,"Not Assessed",'Principles (All)'!$E:$E,Summary!$B65)</f>
        <v>0</v>
      </c>
      <c r="S65">
        <f>COUNTIFS('Principles (All)'!P:P,"Not Assessed",'Principles (All)'!$E:$E,Summary!$B65)</f>
        <v>0</v>
      </c>
      <c r="T65">
        <f>COUNTIFS('Principles (All)'!M:M,"Y",'Principles (All)'!$E:$E,Summary!$B65)</f>
        <v>0</v>
      </c>
      <c r="U65">
        <f>COUNTIFS('Principles (All)'!N:N,"Y",'Principles (All)'!$E:$E,Summary!$B65)</f>
        <v>0</v>
      </c>
      <c r="V65">
        <f>COUNTIFS('Principles (All)'!O:O,"Y",'Principles (All)'!$E:$E,Summary!$B65)</f>
        <v>0</v>
      </c>
      <c r="W65">
        <f>COUNTIFS('Principles (All)'!P:P,"Y",'Principles (All)'!$E:$E,Summary!$B65)</f>
        <v>0</v>
      </c>
    </row>
    <row r="66" spans="1:23" ht="13.8">
      <c r="A66" s="305" t="s">
        <v>226</v>
      </c>
      <c r="B66" s="309" t="s">
        <v>305</v>
      </c>
      <c r="C66" s="310" t="s">
        <v>214</v>
      </c>
      <c r="D66" t="str">
        <f t="shared" si="0"/>
        <v/>
      </c>
      <c r="E66" t="str">
        <f t="shared" si="1"/>
        <v/>
      </c>
      <c r="F66" t="str">
        <f t="shared" si="2"/>
        <v/>
      </c>
      <c r="G66" t="str">
        <f t="shared" si="3"/>
        <v/>
      </c>
      <c r="H66">
        <f>COUNTIFS('Principles (All)'!M:M,"NA",'Principles (All)'!$E:$E,Summary!$B66)</f>
        <v>0</v>
      </c>
      <c r="I66">
        <f>COUNTIFS('Principles (All)'!N:N,"NA",'Principles (All)'!$E:$E,Summary!$B66)</f>
        <v>0</v>
      </c>
      <c r="J66">
        <f>COUNTIFS('Principles (All)'!O:O,"NA",'Principles (All)'!$E:$E,Summary!$B66)</f>
        <v>0</v>
      </c>
      <c r="K66">
        <f>COUNTIFS('Principles (All)'!P:P,"NA",'Principles (All)'!$E:$E,Summary!$B66)</f>
        <v>0</v>
      </c>
      <c r="L66">
        <f>COUNTIFS('Principles (All)'!M:M,"N",'Principles (All)'!$E:$E,Summary!$B66)</f>
        <v>0</v>
      </c>
      <c r="M66">
        <f>COUNTIFS('Principles (All)'!N:N,"N",'Principles (All)'!$E:$E,Summary!$B66)</f>
        <v>0</v>
      </c>
      <c r="N66">
        <f>COUNTIFS('Principles (All)'!O:O,"N",'Principles (All)'!$E:$E,Summary!$B66)</f>
        <v>0</v>
      </c>
      <c r="O66">
        <f>COUNTIFS('Principles (All)'!P:P,"N",'Principles (All)'!$E:$E,Summary!$B66)</f>
        <v>0</v>
      </c>
      <c r="P66">
        <f>COUNTIFS('Principles (All)'!M:M,"Not Assessed",'Principles (All)'!$E:$E,Summary!$B66)</f>
        <v>0</v>
      </c>
      <c r="Q66">
        <f>COUNTIFS('Principles (All)'!N:N,"Not Assessed",'Principles (All)'!$E:$E,Summary!$B66)</f>
        <v>0</v>
      </c>
      <c r="R66">
        <f>COUNTIFS('Principles (All)'!O:O,"Not Assessed",'Principles (All)'!$E:$E,Summary!$B66)</f>
        <v>0</v>
      </c>
      <c r="S66">
        <f>COUNTIFS('Principles (All)'!P:P,"Not Assessed",'Principles (All)'!$E:$E,Summary!$B66)</f>
        <v>0</v>
      </c>
      <c r="T66">
        <f>COUNTIFS('Principles (All)'!M:M,"Y",'Principles (All)'!$E:$E,Summary!$B66)</f>
        <v>0</v>
      </c>
      <c r="U66">
        <f>COUNTIFS('Principles (All)'!N:N,"Y",'Principles (All)'!$E:$E,Summary!$B66)</f>
        <v>0</v>
      </c>
      <c r="V66">
        <f>COUNTIFS('Principles (All)'!O:O,"Y",'Principles (All)'!$E:$E,Summary!$B66)</f>
        <v>0</v>
      </c>
      <c r="W66">
        <f>COUNTIFS('Principles (All)'!P:P,"Y",'Principles (All)'!$E:$E,Summary!$B66)</f>
        <v>0</v>
      </c>
    </row>
    <row r="67" spans="1:23" ht="13.8">
      <c r="A67" s="305" t="s">
        <v>226</v>
      </c>
      <c r="B67" s="309" t="s">
        <v>306</v>
      </c>
      <c r="C67" s="310" t="s">
        <v>214</v>
      </c>
      <c r="D67" t="str">
        <f t="shared" ref="D67:D130" si="4">IF(H67+L67+P67+T67=0,"",IF(L67&gt;0,"N",IF(P67&gt;0,"Not Assessed",IF(H67&gt;0,"NA","Y"))))</f>
        <v/>
      </c>
      <c r="E67" t="str">
        <f t="shared" ref="E67:E130" si="5">IF(I67+M67+Q67+U67=0,"",IF(M67&gt;0,"N",IF(Q67&gt;0,"Not Assessed",IF(I67&gt;0,"NA","Y"))))</f>
        <v/>
      </c>
      <c r="F67" t="str">
        <f t="shared" ref="F67:F130" si="6">IF(J67+N67+R67+V67=0,"",IF(N67&gt;0,"N",IF(R67&gt;0,"Not Assessed",IF(J67&gt;0,"NA","Y"))))</f>
        <v/>
      </c>
      <c r="G67" t="str">
        <f t="shared" ref="G67:G130" si="7">IF(K67+O67+S67+W67=0,"",IF(O67&gt;0,"N",IF(S67&gt;0,"Not Assessed",IF(K67&gt;0,"NA","Y"))))</f>
        <v/>
      </c>
      <c r="H67">
        <f>COUNTIFS('Principles (All)'!M:M,"NA",'Principles (All)'!$E:$E,Summary!$B67)</f>
        <v>0</v>
      </c>
      <c r="I67">
        <f>COUNTIFS('Principles (All)'!N:N,"NA",'Principles (All)'!$E:$E,Summary!$B67)</f>
        <v>0</v>
      </c>
      <c r="J67">
        <f>COUNTIFS('Principles (All)'!O:O,"NA",'Principles (All)'!$E:$E,Summary!$B67)</f>
        <v>0</v>
      </c>
      <c r="K67">
        <f>COUNTIFS('Principles (All)'!P:P,"NA",'Principles (All)'!$E:$E,Summary!$B67)</f>
        <v>0</v>
      </c>
      <c r="L67">
        <f>COUNTIFS('Principles (All)'!M:M,"N",'Principles (All)'!$E:$E,Summary!$B67)</f>
        <v>0</v>
      </c>
      <c r="M67">
        <f>COUNTIFS('Principles (All)'!N:N,"N",'Principles (All)'!$E:$E,Summary!$B67)</f>
        <v>0</v>
      </c>
      <c r="N67">
        <f>COUNTIFS('Principles (All)'!O:O,"N",'Principles (All)'!$E:$E,Summary!$B67)</f>
        <v>0</v>
      </c>
      <c r="O67">
        <f>COUNTIFS('Principles (All)'!P:P,"N",'Principles (All)'!$E:$E,Summary!$B67)</f>
        <v>0</v>
      </c>
      <c r="P67">
        <f>COUNTIFS('Principles (All)'!M:M,"Not Assessed",'Principles (All)'!$E:$E,Summary!$B67)</f>
        <v>0</v>
      </c>
      <c r="Q67">
        <f>COUNTIFS('Principles (All)'!N:N,"Not Assessed",'Principles (All)'!$E:$E,Summary!$B67)</f>
        <v>0</v>
      </c>
      <c r="R67">
        <f>COUNTIFS('Principles (All)'!O:O,"Not Assessed",'Principles (All)'!$E:$E,Summary!$B67)</f>
        <v>0</v>
      </c>
      <c r="S67">
        <f>COUNTIFS('Principles (All)'!P:P,"Not Assessed",'Principles (All)'!$E:$E,Summary!$B67)</f>
        <v>0</v>
      </c>
      <c r="T67">
        <f>COUNTIFS('Principles (All)'!M:M,"Y",'Principles (All)'!$E:$E,Summary!$B67)</f>
        <v>0</v>
      </c>
      <c r="U67">
        <f>COUNTIFS('Principles (All)'!N:N,"Y",'Principles (All)'!$E:$E,Summary!$B67)</f>
        <v>0</v>
      </c>
      <c r="V67">
        <f>COUNTIFS('Principles (All)'!O:O,"Y",'Principles (All)'!$E:$E,Summary!$B67)</f>
        <v>0</v>
      </c>
      <c r="W67">
        <f>COUNTIFS('Principles (All)'!P:P,"Y",'Principles (All)'!$E:$E,Summary!$B67)</f>
        <v>0</v>
      </c>
    </row>
    <row r="68" spans="1:23" ht="13.8">
      <c r="A68" s="305" t="s">
        <v>226</v>
      </c>
      <c r="B68" s="309" t="s">
        <v>307</v>
      </c>
      <c r="C68" s="310" t="s">
        <v>214</v>
      </c>
      <c r="D68" t="str">
        <f t="shared" si="4"/>
        <v/>
      </c>
      <c r="E68" t="str">
        <f t="shared" si="5"/>
        <v/>
      </c>
      <c r="F68" t="str">
        <f t="shared" si="6"/>
        <v/>
      </c>
      <c r="G68" t="str">
        <f t="shared" si="7"/>
        <v/>
      </c>
      <c r="H68">
        <f>COUNTIFS('Principles (All)'!M:M,"NA",'Principles (All)'!$E:$E,Summary!$B68)</f>
        <v>0</v>
      </c>
      <c r="I68">
        <f>COUNTIFS('Principles (All)'!N:N,"NA",'Principles (All)'!$E:$E,Summary!$B68)</f>
        <v>0</v>
      </c>
      <c r="J68">
        <f>COUNTIFS('Principles (All)'!O:O,"NA",'Principles (All)'!$E:$E,Summary!$B68)</f>
        <v>0</v>
      </c>
      <c r="K68">
        <f>COUNTIFS('Principles (All)'!P:P,"NA",'Principles (All)'!$E:$E,Summary!$B68)</f>
        <v>0</v>
      </c>
      <c r="L68">
        <f>COUNTIFS('Principles (All)'!M:M,"N",'Principles (All)'!$E:$E,Summary!$B68)</f>
        <v>0</v>
      </c>
      <c r="M68">
        <f>COUNTIFS('Principles (All)'!N:N,"N",'Principles (All)'!$E:$E,Summary!$B68)</f>
        <v>0</v>
      </c>
      <c r="N68">
        <f>COUNTIFS('Principles (All)'!O:O,"N",'Principles (All)'!$E:$E,Summary!$B68)</f>
        <v>0</v>
      </c>
      <c r="O68">
        <f>COUNTIFS('Principles (All)'!P:P,"N",'Principles (All)'!$E:$E,Summary!$B68)</f>
        <v>0</v>
      </c>
      <c r="P68">
        <f>COUNTIFS('Principles (All)'!M:M,"Not Assessed",'Principles (All)'!$E:$E,Summary!$B68)</f>
        <v>0</v>
      </c>
      <c r="Q68">
        <f>COUNTIFS('Principles (All)'!N:N,"Not Assessed",'Principles (All)'!$E:$E,Summary!$B68)</f>
        <v>0</v>
      </c>
      <c r="R68">
        <f>COUNTIFS('Principles (All)'!O:O,"Not Assessed",'Principles (All)'!$E:$E,Summary!$B68)</f>
        <v>0</v>
      </c>
      <c r="S68">
        <f>COUNTIFS('Principles (All)'!P:P,"Not Assessed",'Principles (All)'!$E:$E,Summary!$B68)</f>
        <v>0</v>
      </c>
      <c r="T68">
        <f>COUNTIFS('Principles (All)'!M:M,"Y",'Principles (All)'!$E:$E,Summary!$B68)</f>
        <v>0</v>
      </c>
      <c r="U68">
        <f>COUNTIFS('Principles (All)'!N:N,"Y",'Principles (All)'!$E:$E,Summary!$B68)</f>
        <v>0</v>
      </c>
      <c r="V68">
        <f>COUNTIFS('Principles (All)'!O:O,"Y",'Principles (All)'!$E:$E,Summary!$B68)</f>
        <v>0</v>
      </c>
      <c r="W68">
        <f>COUNTIFS('Principles (All)'!P:P,"Y",'Principles (All)'!$E:$E,Summary!$B68)</f>
        <v>0</v>
      </c>
    </row>
    <row r="69" spans="1:23" ht="13.8">
      <c r="A69" s="305" t="s">
        <v>226</v>
      </c>
      <c r="B69" s="309" t="s">
        <v>308</v>
      </c>
      <c r="C69" s="310" t="s">
        <v>214</v>
      </c>
      <c r="D69" t="str">
        <f t="shared" si="4"/>
        <v/>
      </c>
      <c r="E69" t="str">
        <f t="shared" si="5"/>
        <v/>
      </c>
      <c r="F69" t="str">
        <f t="shared" si="6"/>
        <v/>
      </c>
      <c r="G69" t="str">
        <f t="shared" si="7"/>
        <v/>
      </c>
      <c r="H69">
        <f>COUNTIFS('Principles (All)'!M:M,"NA",'Principles (All)'!$E:$E,Summary!$B69)</f>
        <v>0</v>
      </c>
      <c r="I69">
        <f>COUNTIFS('Principles (All)'!N:N,"NA",'Principles (All)'!$E:$E,Summary!$B69)</f>
        <v>0</v>
      </c>
      <c r="J69">
        <f>COUNTIFS('Principles (All)'!O:O,"NA",'Principles (All)'!$E:$E,Summary!$B69)</f>
        <v>0</v>
      </c>
      <c r="K69">
        <f>COUNTIFS('Principles (All)'!P:P,"NA",'Principles (All)'!$E:$E,Summary!$B69)</f>
        <v>0</v>
      </c>
      <c r="L69">
        <f>COUNTIFS('Principles (All)'!M:M,"N",'Principles (All)'!$E:$E,Summary!$B69)</f>
        <v>0</v>
      </c>
      <c r="M69">
        <f>COUNTIFS('Principles (All)'!N:N,"N",'Principles (All)'!$E:$E,Summary!$B69)</f>
        <v>0</v>
      </c>
      <c r="N69">
        <f>COUNTIFS('Principles (All)'!O:O,"N",'Principles (All)'!$E:$E,Summary!$B69)</f>
        <v>0</v>
      </c>
      <c r="O69">
        <f>COUNTIFS('Principles (All)'!P:P,"N",'Principles (All)'!$E:$E,Summary!$B69)</f>
        <v>0</v>
      </c>
      <c r="P69">
        <f>COUNTIFS('Principles (All)'!M:M,"Not Assessed",'Principles (All)'!$E:$E,Summary!$B69)</f>
        <v>0</v>
      </c>
      <c r="Q69">
        <f>COUNTIFS('Principles (All)'!N:N,"Not Assessed",'Principles (All)'!$E:$E,Summary!$B69)</f>
        <v>0</v>
      </c>
      <c r="R69">
        <f>COUNTIFS('Principles (All)'!O:O,"Not Assessed",'Principles (All)'!$E:$E,Summary!$B69)</f>
        <v>0</v>
      </c>
      <c r="S69">
        <f>COUNTIFS('Principles (All)'!P:P,"Not Assessed",'Principles (All)'!$E:$E,Summary!$B69)</f>
        <v>0</v>
      </c>
      <c r="T69">
        <f>COUNTIFS('Principles (All)'!M:M,"Y",'Principles (All)'!$E:$E,Summary!$B69)</f>
        <v>0</v>
      </c>
      <c r="U69">
        <f>COUNTIFS('Principles (All)'!N:N,"Y",'Principles (All)'!$E:$E,Summary!$B69)</f>
        <v>0</v>
      </c>
      <c r="V69">
        <f>COUNTIFS('Principles (All)'!O:O,"Y",'Principles (All)'!$E:$E,Summary!$B69)</f>
        <v>0</v>
      </c>
      <c r="W69">
        <f>COUNTIFS('Principles (All)'!P:P,"Y",'Principles (All)'!$E:$E,Summary!$B69)</f>
        <v>0</v>
      </c>
    </row>
    <row r="70" spans="1:23" ht="13.8">
      <c r="A70" s="305" t="s">
        <v>226</v>
      </c>
      <c r="B70" s="309" t="s">
        <v>309</v>
      </c>
      <c r="C70" s="310" t="s">
        <v>214</v>
      </c>
      <c r="D70" t="str">
        <f t="shared" si="4"/>
        <v/>
      </c>
      <c r="E70" t="str">
        <f t="shared" si="5"/>
        <v/>
      </c>
      <c r="F70" t="str">
        <f t="shared" si="6"/>
        <v/>
      </c>
      <c r="G70" t="str">
        <f t="shared" si="7"/>
        <v/>
      </c>
      <c r="H70">
        <f>COUNTIFS('Principles (All)'!M:M,"NA",'Principles (All)'!$E:$E,Summary!$B70)</f>
        <v>0</v>
      </c>
      <c r="I70">
        <f>COUNTIFS('Principles (All)'!N:N,"NA",'Principles (All)'!$E:$E,Summary!$B70)</f>
        <v>0</v>
      </c>
      <c r="J70">
        <f>COUNTIFS('Principles (All)'!O:O,"NA",'Principles (All)'!$E:$E,Summary!$B70)</f>
        <v>0</v>
      </c>
      <c r="K70">
        <f>COUNTIFS('Principles (All)'!P:P,"NA",'Principles (All)'!$E:$E,Summary!$B70)</f>
        <v>0</v>
      </c>
      <c r="L70">
        <f>COUNTIFS('Principles (All)'!M:M,"N",'Principles (All)'!$E:$E,Summary!$B70)</f>
        <v>0</v>
      </c>
      <c r="M70">
        <f>COUNTIFS('Principles (All)'!N:N,"N",'Principles (All)'!$E:$E,Summary!$B70)</f>
        <v>0</v>
      </c>
      <c r="N70">
        <f>COUNTIFS('Principles (All)'!O:O,"N",'Principles (All)'!$E:$E,Summary!$B70)</f>
        <v>0</v>
      </c>
      <c r="O70">
        <f>COUNTIFS('Principles (All)'!P:P,"N",'Principles (All)'!$E:$E,Summary!$B70)</f>
        <v>0</v>
      </c>
      <c r="P70">
        <f>COUNTIFS('Principles (All)'!M:M,"Not Assessed",'Principles (All)'!$E:$E,Summary!$B70)</f>
        <v>0</v>
      </c>
      <c r="Q70">
        <f>COUNTIFS('Principles (All)'!N:N,"Not Assessed",'Principles (All)'!$E:$E,Summary!$B70)</f>
        <v>0</v>
      </c>
      <c r="R70">
        <f>COUNTIFS('Principles (All)'!O:O,"Not Assessed",'Principles (All)'!$E:$E,Summary!$B70)</f>
        <v>0</v>
      </c>
      <c r="S70">
        <f>COUNTIFS('Principles (All)'!P:P,"Not Assessed",'Principles (All)'!$E:$E,Summary!$B70)</f>
        <v>0</v>
      </c>
      <c r="T70">
        <f>COUNTIFS('Principles (All)'!M:M,"Y",'Principles (All)'!$E:$E,Summary!$B70)</f>
        <v>0</v>
      </c>
      <c r="U70">
        <f>COUNTIFS('Principles (All)'!N:N,"Y",'Principles (All)'!$E:$E,Summary!$B70)</f>
        <v>0</v>
      </c>
      <c r="V70">
        <f>COUNTIFS('Principles (All)'!O:O,"Y",'Principles (All)'!$E:$E,Summary!$B70)</f>
        <v>0</v>
      </c>
      <c r="W70">
        <f>COUNTIFS('Principles (All)'!P:P,"Y",'Principles (All)'!$E:$E,Summary!$B70)</f>
        <v>0</v>
      </c>
    </row>
    <row r="71" spans="1:23" ht="27.6">
      <c r="A71" s="305" t="s">
        <v>226</v>
      </c>
      <c r="B71" s="309" t="s">
        <v>310</v>
      </c>
      <c r="C71" s="310" t="s">
        <v>214</v>
      </c>
      <c r="D71" t="str">
        <f t="shared" si="4"/>
        <v/>
      </c>
      <c r="E71" t="str">
        <f t="shared" si="5"/>
        <v/>
      </c>
      <c r="F71" t="str">
        <f t="shared" si="6"/>
        <v/>
      </c>
      <c r="G71" t="str">
        <f t="shared" si="7"/>
        <v/>
      </c>
      <c r="H71">
        <f>COUNTIFS('Principles (All)'!M:M,"NA",'Principles (All)'!$E:$E,Summary!$B71)</f>
        <v>0</v>
      </c>
      <c r="I71">
        <f>COUNTIFS('Principles (All)'!N:N,"NA",'Principles (All)'!$E:$E,Summary!$B71)</f>
        <v>0</v>
      </c>
      <c r="J71">
        <f>COUNTIFS('Principles (All)'!O:O,"NA",'Principles (All)'!$E:$E,Summary!$B71)</f>
        <v>0</v>
      </c>
      <c r="K71">
        <f>COUNTIFS('Principles (All)'!P:P,"NA",'Principles (All)'!$E:$E,Summary!$B71)</f>
        <v>0</v>
      </c>
      <c r="L71">
        <f>COUNTIFS('Principles (All)'!M:M,"N",'Principles (All)'!$E:$E,Summary!$B71)</f>
        <v>0</v>
      </c>
      <c r="M71">
        <f>COUNTIFS('Principles (All)'!N:N,"N",'Principles (All)'!$E:$E,Summary!$B71)</f>
        <v>0</v>
      </c>
      <c r="N71">
        <f>COUNTIFS('Principles (All)'!O:O,"N",'Principles (All)'!$E:$E,Summary!$B71)</f>
        <v>0</v>
      </c>
      <c r="O71">
        <f>COUNTIFS('Principles (All)'!P:P,"N",'Principles (All)'!$E:$E,Summary!$B71)</f>
        <v>0</v>
      </c>
      <c r="P71">
        <f>COUNTIFS('Principles (All)'!M:M,"Not Assessed",'Principles (All)'!$E:$E,Summary!$B71)</f>
        <v>0</v>
      </c>
      <c r="Q71">
        <f>COUNTIFS('Principles (All)'!N:N,"Not Assessed",'Principles (All)'!$E:$E,Summary!$B71)</f>
        <v>0</v>
      </c>
      <c r="R71">
        <f>COUNTIFS('Principles (All)'!O:O,"Not Assessed",'Principles (All)'!$E:$E,Summary!$B71)</f>
        <v>0</v>
      </c>
      <c r="S71">
        <f>COUNTIFS('Principles (All)'!P:P,"Not Assessed",'Principles (All)'!$E:$E,Summary!$B71)</f>
        <v>0</v>
      </c>
      <c r="T71">
        <f>COUNTIFS('Principles (All)'!M:M,"Y",'Principles (All)'!$E:$E,Summary!$B71)</f>
        <v>0</v>
      </c>
      <c r="U71">
        <f>COUNTIFS('Principles (All)'!N:N,"Y",'Principles (All)'!$E:$E,Summary!$B71)</f>
        <v>0</v>
      </c>
      <c r="V71">
        <f>COUNTIFS('Principles (All)'!O:O,"Y",'Principles (All)'!$E:$E,Summary!$B71)</f>
        <v>0</v>
      </c>
      <c r="W71">
        <f>COUNTIFS('Principles (All)'!P:P,"Y",'Principles (All)'!$E:$E,Summary!$B71)</f>
        <v>0</v>
      </c>
    </row>
    <row r="72" spans="1:23" ht="27.6">
      <c r="A72" s="305" t="s">
        <v>226</v>
      </c>
      <c r="B72" s="309" t="s">
        <v>311</v>
      </c>
      <c r="C72" s="312" t="s">
        <v>225</v>
      </c>
      <c r="D72" t="str">
        <f t="shared" si="4"/>
        <v/>
      </c>
      <c r="E72" t="str">
        <f t="shared" si="5"/>
        <v/>
      </c>
      <c r="F72" t="str">
        <f t="shared" si="6"/>
        <v/>
      </c>
      <c r="G72" t="str">
        <f t="shared" si="7"/>
        <v/>
      </c>
      <c r="H72">
        <f>COUNTIFS('Principles (All)'!M:M,"NA",'Principles (All)'!$E:$E,Summary!$B72)</f>
        <v>0</v>
      </c>
      <c r="I72">
        <f>COUNTIFS('Principles (All)'!N:N,"NA",'Principles (All)'!$E:$E,Summary!$B72)</f>
        <v>0</v>
      </c>
      <c r="J72">
        <f>COUNTIFS('Principles (All)'!O:O,"NA",'Principles (All)'!$E:$E,Summary!$B72)</f>
        <v>0</v>
      </c>
      <c r="K72">
        <f>COUNTIFS('Principles (All)'!P:P,"NA",'Principles (All)'!$E:$E,Summary!$B72)</f>
        <v>0</v>
      </c>
      <c r="L72">
        <f>COUNTIFS('Principles (All)'!M:M,"N",'Principles (All)'!$E:$E,Summary!$B72)</f>
        <v>0</v>
      </c>
      <c r="M72">
        <f>COUNTIFS('Principles (All)'!N:N,"N",'Principles (All)'!$E:$E,Summary!$B72)</f>
        <v>0</v>
      </c>
      <c r="N72">
        <f>COUNTIFS('Principles (All)'!O:O,"N",'Principles (All)'!$E:$E,Summary!$B72)</f>
        <v>0</v>
      </c>
      <c r="O72">
        <f>COUNTIFS('Principles (All)'!P:P,"N",'Principles (All)'!$E:$E,Summary!$B72)</f>
        <v>0</v>
      </c>
      <c r="P72">
        <f>COUNTIFS('Principles (All)'!M:M,"Not Assessed",'Principles (All)'!$E:$E,Summary!$B72)</f>
        <v>0</v>
      </c>
      <c r="Q72">
        <f>COUNTIFS('Principles (All)'!N:N,"Not Assessed",'Principles (All)'!$E:$E,Summary!$B72)</f>
        <v>0</v>
      </c>
      <c r="R72">
        <f>COUNTIFS('Principles (All)'!O:O,"Not Assessed",'Principles (All)'!$E:$E,Summary!$B72)</f>
        <v>0</v>
      </c>
      <c r="S72">
        <f>COUNTIFS('Principles (All)'!P:P,"Not Assessed",'Principles (All)'!$E:$E,Summary!$B72)</f>
        <v>0</v>
      </c>
      <c r="T72">
        <f>COUNTIFS('Principles (All)'!M:M,"Y",'Principles (All)'!$E:$E,Summary!$B72)</f>
        <v>0</v>
      </c>
      <c r="U72">
        <f>COUNTIFS('Principles (All)'!N:N,"Y",'Principles (All)'!$E:$E,Summary!$B72)</f>
        <v>0</v>
      </c>
      <c r="V72">
        <f>COUNTIFS('Principles (All)'!O:O,"Y",'Principles (All)'!$E:$E,Summary!$B72)</f>
        <v>0</v>
      </c>
      <c r="W72">
        <f>COUNTIFS('Principles (All)'!P:P,"Y",'Principles (All)'!$E:$E,Summary!$B72)</f>
        <v>0</v>
      </c>
    </row>
    <row r="73" spans="1:23" ht="27.6">
      <c r="A73" s="305" t="s">
        <v>226</v>
      </c>
      <c r="B73" s="309" t="s">
        <v>312</v>
      </c>
      <c r="C73" s="312" t="s">
        <v>225</v>
      </c>
      <c r="D73" t="str">
        <f t="shared" si="4"/>
        <v/>
      </c>
      <c r="E73" t="str">
        <f t="shared" si="5"/>
        <v/>
      </c>
      <c r="F73" t="str">
        <f t="shared" si="6"/>
        <v/>
      </c>
      <c r="G73" t="str">
        <f t="shared" si="7"/>
        <v/>
      </c>
      <c r="H73">
        <f>COUNTIFS('Principles (All)'!M:M,"NA",'Principles (All)'!$E:$E,Summary!$B73)</f>
        <v>0</v>
      </c>
      <c r="I73">
        <f>COUNTIFS('Principles (All)'!N:N,"NA",'Principles (All)'!$E:$E,Summary!$B73)</f>
        <v>0</v>
      </c>
      <c r="J73">
        <f>COUNTIFS('Principles (All)'!O:O,"NA",'Principles (All)'!$E:$E,Summary!$B73)</f>
        <v>0</v>
      </c>
      <c r="K73">
        <f>COUNTIFS('Principles (All)'!P:P,"NA",'Principles (All)'!$E:$E,Summary!$B73)</f>
        <v>0</v>
      </c>
      <c r="L73">
        <f>COUNTIFS('Principles (All)'!M:M,"N",'Principles (All)'!$E:$E,Summary!$B73)</f>
        <v>0</v>
      </c>
      <c r="M73">
        <f>COUNTIFS('Principles (All)'!N:N,"N",'Principles (All)'!$E:$E,Summary!$B73)</f>
        <v>0</v>
      </c>
      <c r="N73">
        <f>COUNTIFS('Principles (All)'!O:O,"N",'Principles (All)'!$E:$E,Summary!$B73)</f>
        <v>0</v>
      </c>
      <c r="O73">
        <f>COUNTIFS('Principles (All)'!P:P,"N",'Principles (All)'!$E:$E,Summary!$B73)</f>
        <v>0</v>
      </c>
      <c r="P73">
        <f>COUNTIFS('Principles (All)'!M:M,"Not Assessed",'Principles (All)'!$E:$E,Summary!$B73)</f>
        <v>0</v>
      </c>
      <c r="Q73">
        <f>COUNTIFS('Principles (All)'!N:N,"Not Assessed",'Principles (All)'!$E:$E,Summary!$B73)</f>
        <v>0</v>
      </c>
      <c r="R73">
        <f>COUNTIFS('Principles (All)'!O:O,"Not Assessed",'Principles (All)'!$E:$E,Summary!$B73)</f>
        <v>0</v>
      </c>
      <c r="S73">
        <f>COUNTIFS('Principles (All)'!P:P,"Not Assessed",'Principles (All)'!$E:$E,Summary!$B73)</f>
        <v>0</v>
      </c>
      <c r="T73">
        <f>COUNTIFS('Principles (All)'!M:M,"Y",'Principles (All)'!$E:$E,Summary!$B73)</f>
        <v>0</v>
      </c>
      <c r="U73">
        <f>COUNTIFS('Principles (All)'!N:N,"Y",'Principles (All)'!$E:$E,Summary!$B73)</f>
        <v>0</v>
      </c>
      <c r="V73">
        <f>COUNTIFS('Principles (All)'!O:O,"Y",'Principles (All)'!$E:$E,Summary!$B73)</f>
        <v>0</v>
      </c>
      <c r="W73">
        <f>COUNTIFS('Principles (All)'!P:P,"Y",'Principles (All)'!$E:$E,Summary!$B73)</f>
        <v>0</v>
      </c>
    </row>
    <row r="74" spans="1:23" ht="27.6">
      <c r="A74" s="305" t="s">
        <v>226</v>
      </c>
      <c r="B74" s="309" t="s">
        <v>313</v>
      </c>
      <c r="C74" s="312" t="s">
        <v>225</v>
      </c>
      <c r="D74" t="str">
        <f t="shared" si="4"/>
        <v/>
      </c>
      <c r="E74" t="str">
        <f t="shared" si="5"/>
        <v/>
      </c>
      <c r="F74" t="str">
        <f t="shared" si="6"/>
        <v/>
      </c>
      <c r="G74" t="str">
        <f t="shared" si="7"/>
        <v/>
      </c>
      <c r="H74">
        <f>COUNTIFS('Principles (All)'!M:M,"NA",'Principles (All)'!$E:$E,Summary!$B74)</f>
        <v>0</v>
      </c>
      <c r="I74">
        <f>COUNTIFS('Principles (All)'!N:N,"NA",'Principles (All)'!$E:$E,Summary!$B74)</f>
        <v>0</v>
      </c>
      <c r="J74">
        <f>COUNTIFS('Principles (All)'!O:O,"NA",'Principles (All)'!$E:$E,Summary!$B74)</f>
        <v>0</v>
      </c>
      <c r="K74">
        <f>COUNTIFS('Principles (All)'!P:P,"NA",'Principles (All)'!$E:$E,Summary!$B74)</f>
        <v>0</v>
      </c>
      <c r="L74">
        <f>COUNTIFS('Principles (All)'!M:M,"N",'Principles (All)'!$E:$E,Summary!$B74)</f>
        <v>0</v>
      </c>
      <c r="M74">
        <f>COUNTIFS('Principles (All)'!N:N,"N",'Principles (All)'!$E:$E,Summary!$B74)</f>
        <v>0</v>
      </c>
      <c r="N74">
        <f>COUNTIFS('Principles (All)'!O:O,"N",'Principles (All)'!$E:$E,Summary!$B74)</f>
        <v>0</v>
      </c>
      <c r="O74">
        <f>COUNTIFS('Principles (All)'!P:P,"N",'Principles (All)'!$E:$E,Summary!$B74)</f>
        <v>0</v>
      </c>
      <c r="P74">
        <f>COUNTIFS('Principles (All)'!M:M,"Not Assessed",'Principles (All)'!$E:$E,Summary!$B74)</f>
        <v>0</v>
      </c>
      <c r="Q74">
        <f>COUNTIFS('Principles (All)'!N:N,"Not Assessed",'Principles (All)'!$E:$E,Summary!$B74)</f>
        <v>0</v>
      </c>
      <c r="R74">
        <f>COUNTIFS('Principles (All)'!O:O,"Not Assessed",'Principles (All)'!$E:$E,Summary!$B74)</f>
        <v>0</v>
      </c>
      <c r="S74">
        <f>COUNTIFS('Principles (All)'!P:P,"Not Assessed",'Principles (All)'!$E:$E,Summary!$B74)</f>
        <v>0</v>
      </c>
      <c r="T74">
        <f>COUNTIFS('Principles (All)'!M:M,"Y",'Principles (All)'!$E:$E,Summary!$B74)</f>
        <v>0</v>
      </c>
      <c r="U74">
        <f>COUNTIFS('Principles (All)'!N:N,"Y",'Principles (All)'!$E:$E,Summary!$B74)</f>
        <v>0</v>
      </c>
      <c r="V74">
        <f>COUNTIFS('Principles (All)'!O:O,"Y",'Principles (All)'!$E:$E,Summary!$B74)</f>
        <v>0</v>
      </c>
      <c r="W74">
        <f>COUNTIFS('Principles (All)'!P:P,"Y",'Principles (All)'!$E:$E,Summary!$B74)</f>
        <v>0</v>
      </c>
    </row>
    <row r="75" spans="1:23" ht="27.6">
      <c r="A75" s="305" t="s">
        <v>226</v>
      </c>
      <c r="B75" s="309" t="s">
        <v>314</v>
      </c>
      <c r="C75" s="312" t="s">
        <v>225</v>
      </c>
      <c r="D75" t="str">
        <f t="shared" si="4"/>
        <v/>
      </c>
      <c r="E75" t="str">
        <f t="shared" si="5"/>
        <v/>
      </c>
      <c r="F75" t="str">
        <f t="shared" si="6"/>
        <v/>
      </c>
      <c r="G75" t="str">
        <f t="shared" si="7"/>
        <v/>
      </c>
      <c r="H75">
        <f>COUNTIFS('Principles (All)'!M:M,"NA",'Principles (All)'!$E:$E,Summary!$B75)</f>
        <v>0</v>
      </c>
      <c r="I75">
        <f>COUNTIFS('Principles (All)'!N:N,"NA",'Principles (All)'!$E:$E,Summary!$B75)</f>
        <v>0</v>
      </c>
      <c r="J75">
        <f>COUNTIFS('Principles (All)'!O:O,"NA",'Principles (All)'!$E:$E,Summary!$B75)</f>
        <v>0</v>
      </c>
      <c r="K75">
        <f>COUNTIFS('Principles (All)'!P:P,"NA",'Principles (All)'!$E:$E,Summary!$B75)</f>
        <v>0</v>
      </c>
      <c r="L75">
        <f>COUNTIFS('Principles (All)'!M:M,"N",'Principles (All)'!$E:$E,Summary!$B75)</f>
        <v>0</v>
      </c>
      <c r="M75">
        <f>COUNTIFS('Principles (All)'!N:N,"N",'Principles (All)'!$E:$E,Summary!$B75)</f>
        <v>0</v>
      </c>
      <c r="N75">
        <f>COUNTIFS('Principles (All)'!O:O,"N",'Principles (All)'!$E:$E,Summary!$B75)</f>
        <v>0</v>
      </c>
      <c r="O75">
        <f>COUNTIFS('Principles (All)'!P:P,"N",'Principles (All)'!$E:$E,Summary!$B75)</f>
        <v>0</v>
      </c>
      <c r="P75">
        <f>COUNTIFS('Principles (All)'!M:M,"Not Assessed",'Principles (All)'!$E:$E,Summary!$B75)</f>
        <v>0</v>
      </c>
      <c r="Q75">
        <f>COUNTIFS('Principles (All)'!N:N,"Not Assessed",'Principles (All)'!$E:$E,Summary!$B75)</f>
        <v>0</v>
      </c>
      <c r="R75">
        <f>COUNTIFS('Principles (All)'!O:O,"Not Assessed",'Principles (All)'!$E:$E,Summary!$B75)</f>
        <v>0</v>
      </c>
      <c r="S75">
        <f>COUNTIFS('Principles (All)'!P:P,"Not Assessed",'Principles (All)'!$E:$E,Summary!$B75)</f>
        <v>0</v>
      </c>
      <c r="T75">
        <f>COUNTIFS('Principles (All)'!M:M,"Y",'Principles (All)'!$E:$E,Summary!$B75)</f>
        <v>0</v>
      </c>
      <c r="U75">
        <f>COUNTIFS('Principles (All)'!N:N,"Y",'Principles (All)'!$E:$E,Summary!$B75)</f>
        <v>0</v>
      </c>
      <c r="V75">
        <f>COUNTIFS('Principles (All)'!O:O,"Y",'Principles (All)'!$E:$E,Summary!$B75)</f>
        <v>0</v>
      </c>
      <c r="W75">
        <f>COUNTIFS('Principles (All)'!P:P,"Y",'Principles (All)'!$E:$E,Summary!$B75)</f>
        <v>0</v>
      </c>
    </row>
    <row r="76" spans="1:23" ht="27.6">
      <c r="A76" s="305" t="s">
        <v>226</v>
      </c>
      <c r="B76" s="309" t="s">
        <v>315</v>
      </c>
      <c r="C76" s="312" t="s">
        <v>225</v>
      </c>
      <c r="D76" t="str">
        <f t="shared" si="4"/>
        <v/>
      </c>
      <c r="E76" t="str">
        <f t="shared" si="5"/>
        <v/>
      </c>
      <c r="F76" t="str">
        <f t="shared" si="6"/>
        <v/>
      </c>
      <c r="G76" t="str">
        <f t="shared" si="7"/>
        <v/>
      </c>
      <c r="H76">
        <f>COUNTIFS('Principles (All)'!M:M,"NA",'Principles (All)'!$E:$E,Summary!$B76)</f>
        <v>0</v>
      </c>
      <c r="I76">
        <f>COUNTIFS('Principles (All)'!N:N,"NA",'Principles (All)'!$E:$E,Summary!$B76)</f>
        <v>0</v>
      </c>
      <c r="J76">
        <f>COUNTIFS('Principles (All)'!O:O,"NA",'Principles (All)'!$E:$E,Summary!$B76)</f>
        <v>0</v>
      </c>
      <c r="K76">
        <f>COUNTIFS('Principles (All)'!P:P,"NA",'Principles (All)'!$E:$E,Summary!$B76)</f>
        <v>0</v>
      </c>
      <c r="L76">
        <f>COUNTIFS('Principles (All)'!M:M,"N",'Principles (All)'!$E:$E,Summary!$B76)</f>
        <v>0</v>
      </c>
      <c r="M76">
        <f>COUNTIFS('Principles (All)'!N:N,"N",'Principles (All)'!$E:$E,Summary!$B76)</f>
        <v>0</v>
      </c>
      <c r="N76">
        <f>COUNTIFS('Principles (All)'!O:O,"N",'Principles (All)'!$E:$E,Summary!$B76)</f>
        <v>0</v>
      </c>
      <c r="O76">
        <f>COUNTIFS('Principles (All)'!P:P,"N",'Principles (All)'!$E:$E,Summary!$B76)</f>
        <v>0</v>
      </c>
      <c r="P76">
        <f>COUNTIFS('Principles (All)'!M:M,"Not Assessed",'Principles (All)'!$E:$E,Summary!$B76)</f>
        <v>0</v>
      </c>
      <c r="Q76">
        <f>COUNTIFS('Principles (All)'!N:N,"Not Assessed",'Principles (All)'!$E:$E,Summary!$B76)</f>
        <v>0</v>
      </c>
      <c r="R76">
        <f>COUNTIFS('Principles (All)'!O:O,"Not Assessed",'Principles (All)'!$E:$E,Summary!$B76)</f>
        <v>0</v>
      </c>
      <c r="S76">
        <f>COUNTIFS('Principles (All)'!P:P,"Not Assessed",'Principles (All)'!$E:$E,Summary!$B76)</f>
        <v>0</v>
      </c>
      <c r="T76">
        <f>COUNTIFS('Principles (All)'!M:M,"Y",'Principles (All)'!$E:$E,Summary!$B76)</f>
        <v>0</v>
      </c>
      <c r="U76">
        <f>COUNTIFS('Principles (All)'!N:N,"Y",'Principles (All)'!$E:$E,Summary!$B76)</f>
        <v>0</v>
      </c>
      <c r="V76">
        <f>COUNTIFS('Principles (All)'!O:O,"Y",'Principles (All)'!$E:$E,Summary!$B76)</f>
        <v>0</v>
      </c>
      <c r="W76">
        <f>COUNTIFS('Principles (All)'!P:P,"Y",'Principles (All)'!$E:$E,Summary!$B76)</f>
        <v>0</v>
      </c>
    </row>
    <row r="77" spans="1:23" ht="27.6">
      <c r="A77" s="305" t="s">
        <v>226</v>
      </c>
      <c r="B77" s="309" t="s">
        <v>316</v>
      </c>
      <c r="C77" s="312" t="s">
        <v>225</v>
      </c>
      <c r="D77" t="str">
        <f t="shared" si="4"/>
        <v/>
      </c>
      <c r="E77" t="str">
        <f t="shared" si="5"/>
        <v/>
      </c>
      <c r="F77" t="str">
        <f t="shared" si="6"/>
        <v/>
      </c>
      <c r="G77" t="str">
        <f t="shared" si="7"/>
        <v/>
      </c>
      <c r="H77">
        <f>COUNTIFS('Principles (All)'!M:M,"NA",'Principles (All)'!$E:$E,Summary!$B77)</f>
        <v>0</v>
      </c>
      <c r="I77">
        <f>COUNTIFS('Principles (All)'!N:N,"NA",'Principles (All)'!$E:$E,Summary!$B77)</f>
        <v>0</v>
      </c>
      <c r="J77">
        <f>COUNTIFS('Principles (All)'!O:O,"NA",'Principles (All)'!$E:$E,Summary!$B77)</f>
        <v>0</v>
      </c>
      <c r="K77">
        <f>COUNTIFS('Principles (All)'!P:P,"NA",'Principles (All)'!$E:$E,Summary!$B77)</f>
        <v>0</v>
      </c>
      <c r="L77">
        <f>COUNTIFS('Principles (All)'!M:M,"N",'Principles (All)'!$E:$E,Summary!$B77)</f>
        <v>0</v>
      </c>
      <c r="M77">
        <f>COUNTIFS('Principles (All)'!N:N,"N",'Principles (All)'!$E:$E,Summary!$B77)</f>
        <v>0</v>
      </c>
      <c r="N77">
        <f>COUNTIFS('Principles (All)'!O:O,"N",'Principles (All)'!$E:$E,Summary!$B77)</f>
        <v>0</v>
      </c>
      <c r="O77">
        <f>COUNTIFS('Principles (All)'!P:P,"N",'Principles (All)'!$E:$E,Summary!$B77)</f>
        <v>0</v>
      </c>
      <c r="P77">
        <f>COUNTIFS('Principles (All)'!M:M,"Not Assessed",'Principles (All)'!$E:$E,Summary!$B77)</f>
        <v>0</v>
      </c>
      <c r="Q77">
        <f>COUNTIFS('Principles (All)'!N:N,"Not Assessed",'Principles (All)'!$E:$E,Summary!$B77)</f>
        <v>0</v>
      </c>
      <c r="R77">
        <f>COUNTIFS('Principles (All)'!O:O,"Not Assessed",'Principles (All)'!$E:$E,Summary!$B77)</f>
        <v>0</v>
      </c>
      <c r="S77">
        <f>COUNTIFS('Principles (All)'!P:P,"Not Assessed",'Principles (All)'!$E:$E,Summary!$B77)</f>
        <v>0</v>
      </c>
      <c r="T77">
        <f>COUNTIFS('Principles (All)'!M:M,"Y",'Principles (All)'!$E:$E,Summary!$B77)</f>
        <v>0</v>
      </c>
      <c r="U77">
        <f>COUNTIFS('Principles (All)'!N:N,"Y",'Principles (All)'!$E:$E,Summary!$B77)</f>
        <v>0</v>
      </c>
      <c r="V77">
        <f>COUNTIFS('Principles (All)'!O:O,"Y",'Principles (All)'!$E:$E,Summary!$B77)</f>
        <v>0</v>
      </c>
      <c r="W77">
        <f>COUNTIFS('Principles (All)'!P:P,"Y",'Principles (All)'!$E:$E,Summary!$B77)</f>
        <v>0</v>
      </c>
    </row>
    <row r="78" spans="1:23" ht="27.6">
      <c r="A78" s="305" t="s">
        <v>226</v>
      </c>
      <c r="B78" s="309" t="s">
        <v>317</v>
      </c>
      <c r="C78" s="312" t="s">
        <v>225</v>
      </c>
      <c r="D78" t="str">
        <f t="shared" si="4"/>
        <v/>
      </c>
      <c r="E78" t="str">
        <f t="shared" si="5"/>
        <v/>
      </c>
      <c r="F78" t="str">
        <f t="shared" si="6"/>
        <v/>
      </c>
      <c r="G78" t="str">
        <f t="shared" si="7"/>
        <v/>
      </c>
      <c r="H78">
        <f>COUNTIFS('Principles (All)'!M:M,"NA",'Principles (All)'!$E:$E,Summary!$B78)</f>
        <v>0</v>
      </c>
      <c r="I78">
        <f>COUNTIFS('Principles (All)'!N:N,"NA",'Principles (All)'!$E:$E,Summary!$B78)</f>
        <v>0</v>
      </c>
      <c r="J78">
        <f>COUNTIFS('Principles (All)'!O:O,"NA",'Principles (All)'!$E:$E,Summary!$B78)</f>
        <v>0</v>
      </c>
      <c r="K78">
        <f>COUNTIFS('Principles (All)'!P:P,"NA",'Principles (All)'!$E:$E,Summary!$B78)</f>
        <v>0</v>
      </c>
      <c r="L78">
        <f>COUNTIFS('Principles (All)'!M:M,"N",'Principles (All)'!$E:$E,Summary!$B78)</f>
        <v>0</v>
      </c>
      <c r="M78">
        <f>COUNTIFS('Principles (All)'!N:N,"N",'Principles (All)'!$E:$E,Summary!$B78)</f>
        <v>0</v>
      </c>
      <c r="N78">
        <f>COUNTIFS('Principles (All)'!O:O,"N",'Principles (All)'!$E:$E,Summary!$B78)</f>
        <v>0</v>
      </c>
      <c r="O78">
        <f>COUNTIFS('Principles (All)'!P:P,"N",'Principles (All)'!$E:$E,Summary!$B78)</f>
        <v>0</v>
      </c>
      <c r="P78">
        <f>COUNTIFS('Principles (All)'!M:M,"Not Assessed",'Principles (All)'!$E:$E,Summary!$B78)</f>
        <v>0</v>
      </c>
      <c r="Q78">
        <f>COUNTIFS('Principles (All)'!N:N,"Not Assessed",'Principles (All)'!$E:$E,Summary!$B78)</f>
        <v>0</v>
      </c>
      <c r="R78">
        <f>COUNTIFS('Principles (All)'!O:O,"Not Assessed",'Principles (All)'!$E:$E,Summary!$B78)</f>
        <v>0</v>
      </c>
      <c r="S78">
        <f>COUNTIFS('Principles (All)'!P:P,"Not Assessed",'Principles (All)'!$E:$E,Summary!$B78)</f>
        <v>0</v>
      </c>
      <c r="T78">
        <f>COUNTIFS('Principles (All)'!M:M,"Y",'Principles (All)'!$E:$E,Summary!$B78)</f>
        <v>0</v>
      </c>
      <c r="U78">
        <f>COUNTIFS('Principles (All)'!N:N,"Y",'Principles (All)'!$E:$E,Summary!$B78)</f>
        <v>0</v>
      </c>
      <c r="V78">
        <f>COUNTIFS('Principles (All)'!O:O,"Y",'Principles (All)'!$E:$E,Summary!$B78)</f>
        <v>0</v>
      </c>
      <c r="W78">
        <f>COUNTIFS('Principles (All)'!P:P,"Y",'Principles (All)'!$E:$E,Summary!$B78)</f>
        <v>0</v>
      </c>
    </row>
    <row r="79" spans="1:23" ht="13.8">
      <c r="A79" s="305" t="s">
        <v>228</v>
      </c>
      <c r="B79" s="309" t="s">
        <v>318</v>
      </c>
      <c r="C79" s="310" t="s">
        <v>214</v>
      </c>
      <c r="D79" t="str">
        <f t="shared" si="4"/>
        <v/>
      </c>
      <c r="E79" t="str">
        <f t="shared" si="5"/>
        <v/>
      </c>
      <c r="F79" t="str">
        <f t="shared" si="6"/>
        <v/>
      </c>
      <c r="G79" t="str">
        <f t="shared" si="7"/>
        <v/>
      </c>
      <c r="H79">
        <f>COUNTIFS('Principles (All)'!M:M,"NA",'Principles (All)'!$E:$E,Summary!$B79)</f>
        <v>0</v>
      </c>
      <c r="I79">
        <f>COUNTIFS('Principles (All)'!N:N,"NA",'Principles (All)'!$E:$E,Summary!$B79)</f>
        <v>0</v>
      </c>
      <c r="J79">
        <f>COUNTIFS('Principles (All)'!O:O,"NA",'Principles (All)'!$E:$E,Summary!$B79)</f>
        <v>0</v>
      </c>
      <c r="K79">
        <f>COUNTIFS('Principles (All)'!P:P,"NA",'Principles (All)'!$E:$E,Summary!$B79)</f>
        <v>0</v>
      </c>
      <c r="L79">
        <f>COUNTIFS('Principles (All)'!M:M,"N",'Principles (All)'!$E:$E,Summary!$B79)</f>
        <v>0</v>
      </c>
      <c r="M79">
        <f>COUNTIFS('Principles (All)'!N:N,"N",'Principles (All)'!$E:$E,Summary!$B79)</f>
        <v>0</v>
      </c>
      <c r="N79">
        <f>COUNTIFS('Principles (All)'!O:O,"N",'Principles (All)'!$E:$E,Summary!$B79)</f>
        <v>0</v>
      </c>
      <c r="O79">
        <f>COUNTIFS('Principles (All)'!P:P,"N",'Principles (All)'!$E:$E,Summary!$B79)</f>
        <v>0</v>
      </c>
      <c r="P79">
        <f>COUNTIFS('Principles (All)'!M:M,"Not Assessed",'Principles (All)'!$E:$E,Summary!$B79)</f>
        <v>0</v>
      </c>
      <c r="Q79">
        <f>COUNTIFS('Principles (All)'!N:N,"Not Assessed",'Principles (All)'!$E:$E,Summary!$B79)</f>
        <v>0</v>
      </c>
      <c r="R79">
        <f>COUNTIFS('Principles (All)'!O:O,"Not Assessed",'Principles (All)'!$E:$E,Summary!$B79)</f>
        <v>0</v>
      </c>
      <c r="S79">
        <f>COUNTIFS('Principles (All)'!P:P,"Not Assessed",'Principles (All)'!$E:$E,Summary!$B79)</f>
        <v>0</v>
      </c>
      <c r="T79">
        <f>COUNTIFS('Principles (All)'!M:M,"Y",'Principles (All)'!$E:$E,Summary!$B79)</f>
        <v>0</v>
      </c>
      <c r="U79">
        <f>COUNTIFS('Principles (All)'!N:N,"Y",'Principles (All)'!$E:$E,Summary!$B79)</f>
        <v>0</v>
      </c>
      <c r="V79">
        <f>COUNTIFS('Principles (All)'!O:O,"Y",'Principles (All)'!$E:$E,Summary!$B79)</f>
        <v>0</v>
      </c>
      <c r="W79">
        <f>COUNTIFS('Principles (All)'!P:P,"Y",'Principles (All)'!$E:$E,Summary!$B79)</f>
        <v>0</v>
      </c>
    </row>
    <row r="80" spans="1:23" ht="13.8">
      <c r="A80" s="305" t="s">
        <v>228</v>
      </c>
      <c r="B80" s="309" t="s">
        <v>319</v>
      </c>
      <c r="C80" s="310" t="s">
        <v>214</v>
      </c>
      <c r="D80" t="str">
        <f t="shared" si="4"/>
        <v/>
      </c>
      <c r="E80" t="str">
        <f t="shared" si="5"/>
        <v/>
      </c>
      <c r="F80" t="str">
        <f t="shared" si="6"/>
        <v/>
      </c>
      <c r="G80" t="str">
        <f t="shared" si="7"/>
        <v/>
      </c>
      <c r="H80">
        <f>COUNTIFS('Principles (All)'!M:M,"NA",'Principles (All)'!$E:$E,Summary!$B80)</f>
        <v>0</v>
      </c>
      <c r="I80">
        <f>COUNTIFS('Principles (All)'!N:N,"NA",'Principles (All)'!$E:$E,Summary!$B80)</f>
        <v>0</v>
      </c>
      <c r="J80">
        <f>COUNTIFS('Principles (All)'!O:O,"NA",'Principles (All)'!$E:$E,Summary!$B80)</f>
        <v>0</v>
      </c>
      <c r="K80">
        <f>COUNTIFS('Principles (All)'!P:P,"NA",'Principles (All)'!$E:$E,Summary!$B80)</f>
        <v>0</v>
      </c>
      <c r="L80">
        <f>COUNTIFS('Principles (All)'!M:M,"N",'Principles (All)'!$E:$E,Summary!$B80)</f>
        <v>0</v>
      </c>
      <c r="M80">
        <f>COUNTIFS('Principles (All)'!N:N,"N",'Principles (All)'!$E:$E,Summary!$B80)</f>
        <v>0</v>
      </c>
      <c r="N80">
        <f>COUNTIFS('Principles (All)'!O:O,"N",'Principles (All)'!$E:$E,Summary!$B80)</f>
        <v>0</v>
      </c>
      <c r="O80">
        <f>COUNTIFS('Principles (All)'!P:P,"N",'Principles (All)'!$E:$E,Summary!$B80)</f>
        <v>0</v>
      </c>
      <c r="P80">
        <f>COUNTIFS('Principles (All)'!M:M,"Not Assessed",'Principles (All)'!$E:$E,Summary!$B80)</f>
        <v>0</v>
      </c>
      <c r="Q80">
        <f>COUNTIFS('Principles (All)'!N:N,"Not Assessed",'Principles (All)'!$E:$E,Summary!$B80)</f>
        <v>0</v>
      </c>
      <c r="R80">
        <f>COUNTIFS('Principles (All)'!O:O,"Not Assessed",'Principles (All)'!$E:$E,Summary!$B80)</f>
        <v>0</v>
      </c>
      <c r="S80">
        <f>COUNTIFS('Principles (All)'!P:P,"Not Assessed",'Principles (All)'!$E:$E,Summary!$B80)</f>
        <v>0</v>
      </c>
      <c r="T80">
        <f>COUNTIFS('Principles (All)'!M:M,"Y",'Principles (All)'!$E:$E,Summary!$B80)</f>
        <v>0</v>
      </c>
      <c r="U80">
        <f>COUNTIFS('Principles (All)'!N:N,"Y",'Principles (All)'!$E:$E,Summary!$B80)</f>
        <v>0</v>
      </c>
      <c r="V80">
        <f>COUNTIFS('Principles (All)'!O:O,"Y",'Principles (All)'!$E:$E,Summary!$B80)</f>
        <v>0</v>
      </c>
      <c r="W80">
        <f>COUNTIFS('Principles (All)'!P:P,"Y",'Principles (All)'!$E:$E,Summary!$B80)</f>
        <v>0</v>
      </c>
    </row>
    <row r="81" spans="1:23" ht="13.8">
      <c r="A81" s="305" t="s">
        <v>228</v>
      </c>
      <c r="B81" s="309" t="s">
        <v>320</v>
      </c>
      <c r="C81" s="310" t="s">
        <v>214</v>
      </c>
      <c r="D81" t="str">
        <f t="shared" si="4"/>
        <v/>
      </c>
      <c r="E81" t="str">
        <f t="shared" si="5"/>
        <v/>
      </c>
      <c r="F81" t="str">
        <f t="shared" si="6"/>
        <v/>
      </c>
      <c r="G81" t="str">
        <f t="shared" si="7"/>
        <v/>
      </c>
      <c r="H81">
        <f>COUNTIFS('Principles (All)'!M:M,"NA",'Principles (All)'!$E:$E,Summary!$B81)</f>
        <v>0</v>
      </c>
      <c r="I81">
        <f>COUNTIFS('Principles (All)'!N:N,"NA",'Principles (All)'!$E:$E,Summary!$B81)</f>
        <v>0</v>
      </c>
      <c r="J81">
        <f>COUNTIFS('Principles (All)'!O:O,"NA",'Principles (All)'!$E:$E,Summary!$B81)</f>
        <v>0</v>
      </c>
      <c r="K81">
        <f>COUNTIFS('Principles (All)'!P:P,"NA",'Principles (All)'!$E:$E,Summary!$B81)</f>
        <v>0</v>
      </c>
      <c r="L81">
        <f>COUNTIFS('Principles (All)'!M:M,"N",'Principles (All)'!$E:$E,Summary!$B81)</f>
        <v>0</v>
      </c>
      <c r="M81">
        <f>COUNTIFS('Principles (All)'!N:N,"N",'Principles (All)'!$E:$E,Summary!$B81)</f>
        <v>0</v>
      </c>
      <c r="N81">
        <f>COUNTIFS('Principles (All)'!O:O,"N",'Principles (All)'!$E:$E,Summary!$B81)</f>
        <v>0</v>
      </c>
      <c r="O81">
        <f>COUNTIFS('Principles (All)'!P:P,"N",'Principles (All)'!$E:$E,Summary!$B81)</f>
        <v>0</v>
      </c>
      <c r="P81">
        <f>COUNTIFS('Principles (All)'!M:M,"Not Assessed",'Principles (All)'!$E:$E,Summary!$B81)</f>
        <v>0</v>
      </c>
      <c r="Q81">
        <f>COUNTIFS('Principles (All)'!N:N,"Not Assessed",'Principles (All)'!$E:$E,Summary!$B81)</f>
        <v>0</v>
      </c>
      <c r="R81">
        <f>COUNTIFS('Principles (All)'!O:O,"Not Assessed",'Principles (All)'!$E:$E,Summary!$B81)</f>
        <v>0</v>
      </c>
      <c r="S81">
        <f>COUNTIFS('Principles (All)'!P:P,"Not Assessed",'Principles (All)'!$E:$E,Summary!$B81)</f>
        <v>0</v>
      </c>
      <c r="T81">
        <f>COUNTIFS('Principles (All)'!M:M,"Y",'Principles (All)'!$E:$E,Summary!$B81)</f>
        <v>0</v>
      </c>
      <c r="U81">
        <f>COUNTIFS('Principles (All)'!N:N,"Y",'Principles (All)'!$E:$E,Summary!$B81)</f>
        <v>0</v>
      </c>
      <c r="V81">
        <f>COUNTIFS('Principles (All)'!O:O,"Y",'Principles (All)'!$E:$E,Summary!$B81)</f>
        <v>0</v>
      </c>
      <c r="W81">
        <f>COUNTIFS('Principles (All)'!P:P,"Y",'Principles (All)'!$E:$E,Summary!$B81)</f>
        <v>0</v>
      </c>
    </row>
    <row r="82" spans="1:23" ht="13.8">
      <c r="A82" s="305" t="s">
        <v>228</v>
      </c>
      <c r="B82" s="309" t="s">
        <v>321</v>
      </c>
      <c r="C82" s="310" t="s">
        <v>214</v>
      </c>
      <c r="D82" t="str">
        <f t="shared" si="4"/>
        <v/>
      </c>
      <c r="E82" t="str">
        <f t="shared" si="5"/>
        <v/>
      </c>
      <c r="F82" t="str">
        <f t="shared" si="6"/>
        <v/>
      </c>
      <c r="G82" t="str">
        <f t="shared" si="7"/>
        <v/>
      </c>
      <c r="H82">
        <f>COUNTIFS('Principles (All)'!M:M,"NA",'Principles (All)'!$E:$E,Summary!$B82)</f>
        <v>0</v>
      </c>
      <c r="I82">
        <f>COUNTIFS('Principles (All)'!N:N,"NA",'Principles (All)'!$E:$E,Summary!$B82)</f>
        <v>0</v>
      </c>
      <c r="J82">
        <f>COUNTIFS('Principles (All)'!O:O,"NA",'Principles (All)'!$E:$E,Summary!$B82)</f>
        <v>0</v>
      </c>
      <c r="K82">
        <f>COUNTIFS('Principles (All)'!P:P,"NA",'Principles (All)'!$E:$E,Summary!$B82)</f>
        <v>0</v>
      </c>
      <c r="L82">
        <f>COUNTIFS('Principles (All)'!M:M,"N",'Principles (All)'!$E:$E,Summary!$B82)</f>
        <v>0</v>
      </c>
      <c r="M82">
        <f>COUNTIFS('Principles (All)'!N:N,"N",'Principles (All)'!$E:$E,Summary!$B82)</f>
        <v>0</v>
      </c>
      <c r="N82">
        <f>COUNTIFS('Principles (All)'!O:O,"N",'Principles (All)'!$E:$E,Summary!$B82)</f>
        <v>0</v>
      </c>
      <c r="O82">
        <f>COUNTIFS('Principles (All)'!P:P,"N",'Principles (All)'!$E:$E,Summary!$B82)</f>
        <v>0</v>
      </c>
      <c r="P82">
        <f>COUNTIFS('Principles (All)'!M:M,"Not Assessed",'Principles (All)'!$E:$E,Summary!$B82)</f>
        <v>0</v>
      </c>
      <c r="Q82">
        <f>COUNTIFS('Principles (All)'!N:N,"Not Assessed",'Principles (All)'!$E:$E,Summary!$B82)</f>
        <v>0</v>
      </c>
      <c r="R82">
        <f>COUNTIFS('Principles (All)'!O:O,"Not Assessed",'Principles (All)'!$E:$E,Summary!$B82)</f>
        <v>0</v>
      </c>
      <c r="S82">
        <f>COUNTIFS('Principles (All)'!P:P,"Not Assessed",'Principles (All)'!$E:$E,Summary!$B82)</f>
        <v>0</v>
      </c>
      <c r="T82">
        <f>COUNTIFS('Principles (All)'!M:M,"Y",'Principles (All)'!$E:$E,Summary!$B82)</f>
        <v>0</v>
      </c>
      <c r="U82">
        <f>COUNTIFS('Principles (All)'!N:N,"Y",'Principles (All)'!$E:$E,Summary!$B82)</f>
        <v>0</v>
      </c>
      <c r="V82">
        <f>COUNTIFS('Principles (All)'!O:O,"Y",'Principles (All)'!$E:$E,Summary!$B82)</f>
        <v>0</v>
      </c>
      <c r="W82">
        <f>COUNTIFS('Principles (All)'!P:P,"Y",'Principles (All)'!$E:$E,Summary!$B82)</f>
        <v>0</v>
      </c>
    </row>
    <row r="83" spans="1:23" ht="13.8">
      <c r="A83" s="305" t="s">
        <v>228</v>
      </c>
      <c r="B83" s="309" t="s">
        <v>322</v>
      </c>
      <c r="C83" s="310" t="s">
        <v>214</v>
      </c>
      <c r="D83" t="str">
        <f t="shared" si="4"/>
        <v/>
      </c>
      <c r="E83" t="str">
        <f t="shared" si="5"/>
        <v/>
      </c>
      <c r="F83" t="str">
        <f t="shared" si="6"/>
        <v/>
      </c>
      <c r="G83" t="str">
        <f t="shared" si="7"/>
        <v/>
      </c>
      <c r="H83">
        <f>COUNTIFS('Principles (All)'!M:M,"NA",'Principles (All)'!$E:$E,Summary!$B83)</f>
        <v>0</v>
      </c>
      <c r="I83">
        <f>COUNTIFS('Principles (All)'!N:N,"NA",'Principles (All)'!$E:$E,Summary!$B83)</f>
        <v>0</v>
      </c>
      <c r="J83">
        <f>COUNTIFS('Principles (All)'!O:O,"NA",'Principles (All)'!$E:$E,Summary!$B83)</f>
        <v>0</v>
      </c>
      <c r="K83">
        <f>COUNTIFS('Principles (All)'!P:P,"NA",'Principles (All)'!$E:$E,Summary!$B83)</f>
        <v>0</v>
      </c>
      <c r="L83">
        <f>COUNTIFS('Principles (All)'!M:M,"N",'Principles (All)'!$E:$E,Summary!$B83)</f>
        <v>0</v>
      </c>
      <c r="M83">
        <f>COUNTIFS('Principles (All)'!N:N,"N",'Principles (All)'!$E:$E,Summary!$B83)</f>
        <v>0</v>
      </c>
      <c r="N83">
        <f>COUNTIFS('Principles (All)'!O:O,"N",'Principles (All)'!$E:$E,Summary!$B83)</f>
        <v>0</v>
      </c>
      <c r="O83">
        <f>COUNTIFS('Principles (All)'!P:P,"N",'Principles (All)'!$E:$E,Summary!$B83)</f>
        <v>0</v>
      </c>
      <c r="P83">
        <f>COUNTIFS('Principles (All)'!M:M,"Not Assessed",'Principles (All)'!$E:$E,Summary!$B83)</f>
        <v>0</v>
      </c>
      <c r="Q83">
        <f>COUNTIFS('Principles (All)'!N:N,"Not Assessed",'Principles (All)'!$E:$E,Summary!$B83)</f>
        <v>0</v>
      </c>
      <c r="R83">
        <f>COUNTIFS('Principles (All)'!O:O,"Not Assessed",'Principles (All)'!$E:$E,Summary!$B83)</f>
        <v>0</v>
      </c>
      <c r="S83">
        <f>COUNTIFS('Principles (All)'!P:P,"Not Assessed",'Principles (All)'!$E:$E,Summary!$B83)</f>
        <v>0</v>
      </c>
      <c r="T83">
        <f>COUNTIFS('Principles (All)'!M:M,"Y",'Principles (All)'!$E:$E,Summary!$B83)</f>
        <v>0</v>
      </c>
      <c r="U83">
        <f>COUNTIFS('Principles (All)'!N:N,"Y",'Principles (All)'!$E:$E,Summary!$B83)</f>
        <v>0</v>
      </c>
      <c r="V83">
        <f>COUNTIFS('Principles (All)'!O:O,"Y",'Principles (All)'!$E:$E,Summary!$B83)</f>
        <v>0</v>
      </c>
      <c r="W83">
        <f>COUNTIFS('Principles (All)'!P:P,"Y",'Principles (All)'!$E:$E,Summary!$B83)</f>
        <v>0</v>
      </c>
    </row>
    <row r="84" spans="1:23" ht="13.8">
      <c r="A84" s="305" t="s">
        <v>228</v>
      </c>
      <c r="B84" s="309" t="s">
        <v>323</v>
      </c>
      <c r="C84" s="310" t="s">
        <v>214</v>
      </c>
      <c r="D84" t="str">
        <f t="shared" si="4"/>
        <v/>
      </c>
      <c r="E84" t="str">
        <f t="shared" si="5"/>
        <v/>
      </c>
      <c r="F84" t="str">
        <f t="shared" si="6"/>
        <v/>
      </c>
      <c r="G84" t="str">
        <f t="shared" si="7"/>
        <v/>
      </c>
      <c r="H84">
        <f>COUNTIFS('Principles (All)'!M:M,"NA",'Principles (All)'!$E:$E,Summary!$B84)</f>
        <v>0</v>
      </c>
      <c r="I84">
        <f>COUNTIFS('Principles (All)'!N:N,"NA",'Principles (All)'!$E:$E,Summary!$B84)</f>
        <v>0</v>
      </c>
      <c r="J84">
        <f>COUNTIFS('Principles (All)'!O:O,"NA",'Principles (All)'!$E:$E,Summary!$B84)</f>
        <v>0</v>
      </c>
      <c r="K84">
        <f>COUNTIFS('Principles (All)'!P:P,"NA",'Principles (All)'!$E:$E,Summary!$B84)</f>
        <v>0</v>
      </c>
      <c r="L84">
        <f>COUNTIFS('Principles (All)'!M:M,"N",'Principles (All)'!$E:$E,Summary!$B84)</f>
        <v>0</v>
      </c>
      <c r="M84">
        <f>COUNTIFS('Principles (All)'!N:N,"N",'Principles (All)'!$E:$E,Summary!$B84)</f>
        <v>0</v>
      </c>
      <c r="N84">
        <f>COUNTIFS('Principles (All)'!O:O,"N",'Principles (All)'!$E:$E,Summary!$B84)</f>
        <v>0</v>
      </c>
      <c r="O84">
        <f>COUNTIFS('Principles (All)'!P:P,"N",'Principles (All)'!$E:$E,Summary!$B84)</f>
        <v>0</v>
      </c>
      <c r="P84">
        <f>COUNTIFS('Principles (All)'!M:M,"Not Assessed",'Principles (All)'!$E:$E,Summary!$B84)</f>
        <v>0</v>
      </c>
      <c r="Q84">
        <f>COUNTIFS('Principles (All)'!N:N,"Not Assessed",'Principles (All)'!$E:$E,Summary!$B84)</f>
        <v>0</v>
      </c>
      <c r="R84">
        <f>COUNTIFS('Principles (All)'!O:O,"Not Assessed",'Principles (All)'!$E:$E,Summary!$B84)</f>
        <v>0</v>
      </c>
      <c r="S84">
        <f>COUNTIFS('Principles (All)'!P:P,"Not Assessed",'Principles (All)'!$E:$E,Summary!$B84)</f>
        <v>0</v>
      </c>
      <c r="T84">
        <f>COUNTIFS('Principles (All)'!M:M,"Y",'Principles (All)'!$E:$E,Summary!$B84)</f>
        <v>0</v>
      </c>
      <c r="U84">
        <f>COUNTIFS('Principles (All)'!N:N,"Y",'Principles (All)'!$E:$E,Summary!$B84)</f>
        <v>0</v>
      </c>
      <c r="V84">
        <f>COUNTIFS('Principles (All)'!O:O,"Y",'Principles (All)'!$E:$E,Summary!$B84)</f>
        <v>0</v>
      </c>
      <c r="W84">
        <f>COUNTIFS('Principles (All)'!P:P,"Y",'Principles (All)'!$E:$E,Summary!$B84)</f>
        <v>0</v>
      </c>
    </row>
    <row r="85" spans="1:23" ht="13.8">
      <c r="A85" s="305" t="s">
        <v>228</v>
      </c>
      <c r="B85" s="309" t="s">
        <v>324</v>
      </c>
      <c r="C85" s="312" t="s">
        <v>225</v>
      </c>
      <c r="D85" t="str">
        <f t="shared" si="4"/>
        <v/>
      </c>
      <c r="E85" t="str">
        <f t="shared" si="5"/>
        <v/>
      </c>
      <c r="F85" t="str">
        <f t="shared" si="6"/>
        <v/>
      </c>
      <c r="G85" t="str">
        <f t="shared" si="7"/>
        <v/>
      </c>
      <c r="H85">
        <f>COUNTIFS('Principles (All)'!M:M,"NA",'Principles (All)'!$E:$E,Summary!$B85)</f>
        <v>0</v>
      </c>
      <c r="I85">
        <f>COUNTIFS('Principles (All)'!N:N,"NA",'Principles (All)'!$E:$E,Summary!$B85)</f>
        <v>0</v>
      </c>
      <c r="J85">
        <f>COUNTIFS('Principles (All)'!O:O,"NA",'Principles (All)'!$E:$E,Summary!$B85)</f>
        <v>0</v>
      </c>
      <c r="K85">
        <f>COUNTIFS('Principles (All)'!P:P,"NA",'Principles (All)'!$E:$E,Summary!$B85)</f>
        <v>0</v>
      </c>
      <c r="L85">
        <f>COUNTIFS('Principles (All)'!M:M,"N",'Principles (All)'!$E:$E,Summary!$B85)</f>
        <v>0</v>
      </c>
      <c r="M85">
        <f>COUNTIFS('Principles (All)'!N:N,"N",'Principles (All)'!$E:$E,Summary!$B85)</f>
        <v>0</v>
      </c>
      <c r="N85">
        <f>COUNTIFS('Principles (All)'!O:O,"N",'Principles (All)'!$E:$E,Summary!$B85)</f>
        <v>0</v>
      </c>
      <c r="O85">
        <f>COUNTIFS('Principles (All)'!P:P,"N",'Principles (All)'!$E:$E,Summary!$B85)</f>
        <v>0</v>
      </c>
      <c r="P85">
        <f>COUNTIFS('Principles (All)'!M:M,"Not Assessed",'Principles (All)'!$E:$E,Summary!$B85)</f>
        <v>0</v>
      </c>
      <c r="Q85">
        <f>COUNTIFS('Principles (All)'!N:N,"Not Assessed",'Principles (All)'!$E:$E,Summary!$B85)</f>
        <v>0</v>
      </c>
      <c r="R85">
        <f>COUNTIFS('Principles (All)'!O:O,"Not Assessed",'Principles (All)'!$E:$E,Summary!$B85)</f>
        <v>0</v>
      </c>
      <c r="S85">
        <f>COUNTIFS('Principles (All)'!P:P,"Not Assessed",'Principles (All)'!$E:$E,Summary!$B85)</f>
        <v>0</v>
      </c>
      <c r="T85">
        <f>COUNTIFS('Principles (All)'!M:M,"Y",'Principles (All)'!$E:$E,Summary!$B85)</f>
        <v>0</v>
      </c>
      <c r="U85">
        <f>COUNTIFS('Principles (All)'!N:N,"Y",'Principles (All)'!$E:$E,Summary!$B85)</f>
        <v>0</v>
      </c>
      <c r="V85">
        <f>COUNTIFS('Principles (All)'!O:O,"Y",'Principles (All)'!$E:$E,Summary!$B85)</f>
        <v>0</v>
      </c>
      <c r="W85">
        <f>COUNTIFS('Principles (All)'!P:P,"Y",'Principles (All)'!$E:$E,Summary!$B85)</f>
        <v>0</v>
      </c>
    </row>
    <row r="86" spans="1:23" ht="13.8">
      <c r="A86" s="305" t="s">
        <v>228</v>
      </c>
      <c r="B86" s="309" t="s">
        <v>325</v>
      </c>
      <c r="C86" s="312" t="s">
        <v>225</v>
      </c>
      <c r="D86" t="str">
        <f t="shared" si="4"/>
        <v/>
      </c>
      <c r="E86" t="str">
        <f t="shared" si="5"/>
        <v/>
      </c>
      <c r="F86" t="str">
        <f t="shared" si="6"/>
        <v/>
      </c>
      <c r="G86" t="str">
        <f t="shared" si="7"/>
        <v/>
      </c>
      <c r="H86">
        <f>COUNTIFS('Principles (All)'!M:M,"NA",'Principles (All)'!$E:$E,Summary!$B86)</f>
        <v>0</v>
      </c>
      <c r="I86">
        <f>COUNTIFS('Principles (All)'!N:N,"NA",'Principles (All)'!$E:$E,Summary!$B86)</f>
        <v>0</v>
      </c>
      <c r="J86">
        <f>COUNTIFS('Principles (All)'!O:O,"NA",'Principles (All)'!$E:$E,Summary!$B86)</f>
        <v>0</v>
      </c>
      <c r="K86">
        <f>COUNTIFS('Principles (All)'!P:P,"NA",'Principles (All)'!$E:$E,Summary!$B86)</f>
        <v>0</v>
      </c>
      <c r="L86">
        <f>COUNTIFS('Principles (All)'!M:M,"N",'Principles (All)'!$E:$E,Summary!$B86)</f>
        <v>0</v>
      </c>
      <c r="M86">
        <f>COUNTIFS('Principles (All)'!N:N,"N",'Principles (All)'!$E:$E,Summary!$B86)</f>
        <v>0</v>
      </c>
      <c r="N86">
        <f>COUNTIFS('Principles (All)'!O:O,"N",'Principles (All)'!$E:$E,Summary!$B86)</f>
        <v>0</v>
      </c>
      <c r="O86">
        <f>COUNTIFS('Principles (All)'!P:P,"N",'Principles (All)'!$E:$E,Summary!$B86)</f>
        <v>0</v>
      </c>
      <c r="P86">
        <f>COUNTIFS('Principles (All)'!M:M,"Not Assessed",'Principles (All)'!$E:$E,Summary!$B86)</f>
        <v>0</v>
      </c>
      <c r="Q86">
        <f>COUNTIFS('Principles (All)'!N:N,"Not Assessed",'Principles (All)'!$E:$E,Summary!$B86)</f>
        <v>0</v>
      </c>
      <c r="R86">
        <f>COUNTIFS('Principles (All)'!O:O,"Not Assessed",'Principles (All)'!$E:$E,Summary!$B86)</f>
        <v>0</v>
      </c>
      <c r="S86">
        <f>COUNTIFS('Principles (All)'!P:P,"Not Assessed",'Principles (All)'!$E:$E,Summary!$B86)</f>
        <v>0</v>
      </c>
      <c r="T86">
        <f>COUNTIFS('Principles (All)'!M:M,"Y",'Principles (All)'!$E:$E,Summary!$B86)</f>
        <v>0</v>
      </c>
      <c r="U86">
        <f>COUNTIFS('Principles (All)'!N:N,"Y",'Principles (All)'!$E:$E,Summary!$B86)</f>
        <v>0</v>
      </c>
      <c r="V86">
        <f>COUNTIFS('Principles (All)'!O:O,"Y",'Principles (All)'!$E:$E,Summary!$B86)</f>
        <v>0</v>
      </c>
      <c r="W86">
        <f>COUNTIFS('Principles (All)'!P:P,"Y",'Principles (All)'!$E:$E,Summary!$B86)</f>
        <v>0</v>
      </c>
    </row>
    <row r="87" spans="1:23" ht="13.8">
      <c r="A87" s="305" t="s">
        <v>228</v>
      </c>
      <c r="B87" s="309" t="s">
        <v>326</v>
      </c>
      <c r="C87" s="312" t="s">
        <v>225</v>
      </c>
      <c r="D87" t="str">
        <f t="shared" si="4"/>
        <v/>
      </c>
      <c r="E87" t="str">
        <f t="shared" si="5"/>
        <v/>
      </c>
      <c r="F87" t="str">
        <f t="shared" si="6"/>
        <v/>
      </c>
      <c r="G87" t="str">
        <f t="shared" si="7"/>
        <v/>
      </c>
      <c r="H87">
        <f>COUNTIFS('Principles (All)'!M:M,"NA",'Principles (All)'!$E:$E,Summary!$B87)</f>
        <v>0</v>
      </c>
      <c r="I87">
        <f>COUNTIFS('Principles (All)'!N:N,"NA",'Principles (All)'!$E:$E,Summary!$B87)</f>
        <v>0</v>
      </c>
      <c r="J87">
        <f>COUNTIFS('Principles (All)'!O:O,"NA",'Principles (All)'!$E:$E,Summary!$B87)</f>
        <v>0</v>
      </c>
      <c r="K87">
        <f>COUNTIFS('Principles (All)'!P:P,"NA",'Principles (All)'!$E:$E,Summary!$B87)</f>
        <v>0</v>
      </c>
      <c r="L87">
        <f>COUNTIFS('Principles (All)'!M:M,"N",'Principles (All)'!$E:$E,Summary!$B87)</f>
        <v>0</v>
      </c>
      <c r="M87">
        <f>COUNTIFS('Principles (All)'!N:N,"N",'Principles (All)'!$E:$E,Summary!$B87)</f>
        <v>0</v>
      </c>
      <c r="N87">
        <f>COUNTIFS('Principles (All)'!O:O,"N",'Principles (All)'!$E:$E,Summary!$B87)</f>
        <v>0</v>
      </c>
      <c r="O87">
        <f>COUNTIFS('Principles (All)'!P:P,"N",'Principles (All)'!$E:$E,Summary!$B87)</f>
        <v>0</v>
      </c>
      <c r="P87">
        <f>COUNTIFS('Principles (All)'!M:M,"Not Assessed",'Principles (All)'!$E:$E,Summary!$B87)</f>
        <v>0</v>
      </c>
      <c r="Q87">
        <f>COUNTIFS('Principles (All)'!N:N,"Not Assessed",'Principles (All)'!$E:$E,Summary!$B87)</f>
        <v>0</v>
      </c>
      <c r="R87">
        <f>COUNTIFS('Principles (All)'!O:O,"Not Assessed",'Principles (All)'!$E:$E,Summary!$B87)</f>
        <v>0</v>
      </c>
      <c r="S87">
        <f>COUNTIFS('Principles (All)'!P:P,"Not Assessed",'Principles (All)'!$E:$E,Summary!$B87)</f>
        <v>0</v>
      </c>
      <c r="T87">
        <f>COUNTIFS('Principles (All)'!M:M,"Y",'Principles (All)'!$E:$E,Summary!$B87)</f>
        <v>0</v>
      </c>
      <c r="U87">
        <f>COUNTIFS('Principles (All)'!N:N,"Y",'Principles (All)'!$E:$E,Summary!$B87)</f>
        <v>0</v>
      </c>
      <c r="V87">
        <f>COUNTIFS('Principles (All)'!O:O,"Y",'Principles (All)'!$E:$E,Summary!$B87)</f>
        <v>0</v>
      </c>
      <c r="W87">
        <f>COUNTIFS('Principles (All)'!P:P,"Y",'Principles (All)'!$E:$E,Summary!$B87)</f>
        <v>0</v>
      </c>
    </row>
    <row r="88" spans="1:23" ht="27.6">
      <c r="A88" s="305" t="s">
        <v>228</v>
      </c>
      <c r="B88" s="309" t="s">
        <v>327</v>
      </c>
      <c r="C88" s="312" t="s">
        <v>225</v>
      </c>
      <c r="D88" t="str">
        <f t="shared" si="4"/>
        <v/>
      </c>
      <c r="E88" t="str">
        <f t="shared" si="5"/>
        <v/>
      </c>
      <c r="F88" t="str">
        <f t="shared" si="6"/>
        <v/>
      </c>
      <c r="G88" t="str">
        <f t="shared" si="7"/>
        <v/>
      </c>
      <c r="H88">
        <f>COUNTIFS('Principles (All)'!M:M,"NA",'Principles (All)'!$E:$E,Summary!$B88)</f>
        <v>0</v>
      </c>
      <c r="I88">
        <f>COUNTIFS('Principles (All)'!N:N,"NA",'Principles (All)'!$E:$E,Summary!$B88)</f>
        <v>0</v>
      </c>
      <c r="J88">
        <f>COUNTIFS('Principles (All)'!O:O,"NA",'Principles (All)'!$E:$E,Summary!$B88)</f>
        <v>0</v>
      </c>
      <c r="K88">
        <f>COUNTIFS('Principles (All)'!P:P,"NA",'Principles (All)'!$E:$E,Summary!$B88)</f>
        <v>0</v>
      </c>
      <c r="L88">
        <f>COUNTIFS('Principles (All)'!M:M,"N",'Principles (All)'!$E:$E,Summary!$B88)</f>
        <v>0</v>
      </c>
      <c r="M88">
        <f>COUNTIFS('Principles (All)'!N:N,"N",'Principles (All)'!$E:$E,Summary!$B88)</f>
        <v>0</v>
      </c>
      <c r="N88">
        <f>COUNTIFS('Principles (All)'!O:O,"N",'Principles (All)'!$E:$E,Summary!$B88)</f>
        <v>0</v>
      </c>
      <c r="O88">
        <f>COUNTIFS('Principles (All)'!P:P,"N",'Principles (All)'!$E:$E,Summary!$B88)</f>
        <v>0</v>
      </c>
      <c r="P88">
        <f>COUNTIFS('Principles (All)'!M:M,"Not Assessed",'Principles (All)'!$E:$E,Summary!$B88)</f>
        <v>0</v>
      </c>
      <c r="Q88">
        <f>COUNTIFS('Principles (All)'!N:N,"Not Assessed",'Principles (All)'!$E:$E,Summary!$B88)</f>
        <v>0</v>
      </c>
      <c r="R88">
        <f>COUNTIFS('Principles (All)'!O:O,"Not Assessed",'Principles (All)'!$E:$E,Summary!$B88)</f>
        <v>0</v>
      </c>
      <c r="S88">
        <f>COUNTIFS('Principles (All)'!P:P,"Not Assessed",'Principles (All)'!$E:$E,Summary!$B88)</f>
        <v>0</v>
      </c>
      <c r="T88">
        <f>COUNTIFS('Principles (All)'!M:M,"Y",'Principles (All)'!$E:$E,Summary!$B88)</f>
        <v>0</v>
      </c>
      <c r="U88">
        <f>COUNTIFS('Principles (All)'!N:N,"Y",'Principles (All)'!$E:$E,Summary!$B88)</f>
        <v>0</v>
      </c>
      <c r="V88">
        <f>COUNTIFS('Principles (All)'!O:O,"Y",'Principles (All)'!$E:$E,Summary!$B88)</f>
        <v>0</v>
      </c>
      <c r="W88">
        <f>COUNTIFS('Principles (All)'!P:P,"Y",'Principles (All)'!$E:$E,Summary!$B88)</f>
        <v>0</v>
      </c>
    </row>
    <row r="89" spans="1:23" ht="14.4">
      <c r="A89" s="322" t="s">
        <v>230</v>
      </c>
      <c r="B89" s="309" t="s">
        <v>328</v>
      </c>
      <c r="C89" s="310" t="s">
        <v>214</v>
      </c>
      <c r="D89" t="str">
        <f t="shared" si="4"/>
        <v/>
      </c>
      <c r="E89" t="str">
        <f t="shared" si="5"/>
        <v/>
      </c>
      <c r="F89" t="str">
        <f t="shared" si="6"/>
        <v/>
      </c>
      <c r="G89" t="str">
        <f t="shared" si="7"/>
        <v/>
      </c>
      <c r="H89">
        <f>COUNTIFS('Principles (All)'!M:M,"NA",'Principles (All)'!$E:$E,Summary!$B89)</f>
        <v>0</v>
      </c>
      <c r="I89">
        <f>COUNTIFS('Principles (All)'!N:N,"NA",'Principles (All)'!$E:$E,Summary!$B89)</f>
        <v>0</v>
      </c>
      <c r="J89">
        <f>COUNTIFS('Principles (All)'!O:O,"NA",'Principles (All)'!$E:$E,Summary!$B89)</f>
        <v>0</v>
      </c>
      <c r="K89">
        <f>COUNTIFS('Principles (All)'!P:P,"NA",'Principles (All)'!$E:$E,Summary!$B89)</f>
        <v>0</v>
      </c>
      <c r="L89">
        <f>COUNTIFS('Principles (All)'!M:M,"N",'Principles (All)'!$E:$E,Summary!$B89)</f>
        <v>0</v>
      </c>
      <c r="M89">
        <f>COUNTIFS('Principles (All)'!N:N,"N",'Principles (All)'!$E:$E,Summary!$B89)</f>
        <v>0</v>
      </c>
      <c r="N89">
        <f>COUNTIFS('Principles (All)'!O:O,"N",'Principles (All)'!$E:$E,Summary!$B89)</f>
        <v>0</v>
      </c>
      <c r="O89">
        <f>COUNTIFS('Principles (All)'!P:P,"N",'Principles (All)'!$E:$E,Summary!$B89)</f>
        <v>0</v>
      </c>
      <c r="P89">
        <f>COUNTIFS('Principles (All)'!M:M,"Not Assessed",'Principles (All)'!$E:$E,Summary!$B89)</f>
        <v>0</v>
      </c>
      <c r="Q89">
        <f>COUNTIFS('Principles (All)'!N:N,"Not Assessed",'Principles (All)'!$E:$E,Summary!$B89)</f>
        <v>0</v>
      </c>
      <c r="R89">
        <f>COUNTIFS('Principles (All)'!O:O,"Not Assessed",'Principles (All)'!$E:$E,Summary!$B89)</f>
        <v>0</v>
      </c>
      <c r="S89">
        <f>COUNTIFS('Principles (All)'!P:P,"Not Assessed",'Principles (All)'!$E:$E,Summary!$B89)</f>
        <v>0</v>
      </c>
      <c r="T89">
        <f>COUNTIFS('Principles (All)'!M:M,"Y",'Principles (All)'!$E:$E,Summary!$B89)</f>
        <v>0</v>
      </c>
      <c r="U89">
        <f>COUNTIFS('Principles (All)'!N:N,"Y",'Principles (All)'!$E:$E,Summary!$B89)</f>
        <v>0</v>
      </c>
      <c r="V89">
        <f>COUNTIFS('Principles (All)'!O:O,"Y",'Principles (All)'!$E:$E,Summary!$B89)</f>
        <v>0</v>
      </c>
      <c r="W89">
        <f>COUNTIFS('Principles (All)'!P:P,"Y",'Principles (All)'!$E:$E,Summary!$B89)</f>
        <v>0</v>
      </c>
    </row>
    <row r="90" spans="1:23" ht="14.4">
      <c r="A90" s="322" t="s">
        <v>230</v>
      </c>
      <c r="B90" s="309" t="s">
        <v>329</v>
      </c>
      <c r="C90" s="310" t="s">
        <v>214</v>
      </c>
      <c r="D90" t="str">
        <f t="shared" si="4"/>
        <v/>
      </c>
      <c r="E90" t="str">
        <f t="shared" si="5"/>
        <v/>
      </c>
      <c r="F90" t="str">
        <f t="shared" si="6"/>
        <v/>
      </c>
      <c r="G90" t="str">
        <f t="shared" si="7"/>
        <v/>
      </c>
      <c r="H90">
        <f>COUNTIFS('Principles (All)'!M:M,"NA",'Principles (All)'!$E:$E,Summary!$B90)</f>
        <v>0</v>
      </c>
      <c r="I90">
        <f>COUNTIFS('Principles (All)'!N:N,"NA",'Principles (All)'!$E:$E,Summary!$B90)</f>
        <v>0</v>
      </c>
      <c r="J90">
        <f>COUNTIFS('Principles (All)'!O:O,"NA",'Principles (All)'!$E:$E,Summary!$B90)</f>
        <v>0</v>
      </c>
      <c r="K90">
        <f>COUNTIFS('Principles (All)'!P:P,"NA",'Principles (All)'!$E:$E,Summary!$B90)</f>
        <v>0</v>
      </c>
      <c r="L90">
        <f>COUNTIFS('Principles (All)'!M:M,"N",'Principles (All)'!$E:$E,Summary!$B90)</f>
        <v>0</v>
      </c>
      <c r="M90">
        <f>COUNTIFS('Principles (All)'!N:N,"N",'Principles (All)'!$E:$E,Summary!$B90)</f>
        <v>0</v>
      </c>
      <c r="N90">
        <f>COUNTIFS('Principles (All)'!O:O,"N",'Principles (All)'!$E:$E,Summary!$B90)</f>
        <v>0</v>
      </c>
      <c r="O90">
        <f>COUNTIFS('Principles (All)'!P:P,"N",'Principles (All)'!$E:$E,Summary!$B90)</f>
        <v>0</v>
      </c>
      <c r="P90">
        <f>COUNTIFS('Principles (All)'!M:M,"Not Assessed",'Principles (All)'!$E:$E,Summary!$B90)</f>
        <v>0</v>
      </c>
      <c r="Q90">
        <f>COUNTIFS('Principles (All)'!N:N,"Not Assessed",'Principles (All)'!$E:$E,Summary!$B90)</f>
        <v>0</v>
      </c>
      <c r="R90">
        <f>COUNTIFS('Principles (All)'!O:O,"Not Assessed",'Principles (All)'!$E:$E,Summary!$B90)</f>
        <v>0</v>
      </c>
      <c r="S90">
        <f>COUNTIFS('Principles (All)'!P:P,"Not Assessed",'Principles (All)'!$E:$E,Summary!$B90)</f>
        <v>0</v>
      </c>
      <c r="T90">
        <f>COUNTIFS('Principles (All)'!M:M,"Y",'Principles (All)'!$E:$E,Summary!$B90)</f>
        <v>0</v>
      </c>
      <c r="U90">
        <f>COUNTIFS('Principles (All)'!N:N,"Y",'Principles (All)'!$E:$E,Summary!$B90)</f>
        <v>0</v>
      </c>
      <c r="V90">
        <f>COUNTIFS('Principles (All)'!O:O,"Y",'Principles (All)'!$E:$E,Summary!$B90)</f>
        <v>0</v>
      </c>
      <c r="W90">
        <f>COUNTIFS('Principles (All)'!P:P,"Y",'Principles (All)'!$E:$E,Summary!$B90)</f>
        <v>0</v>
      </c>
    </row>
    <row r="91" spans="1:23" ht="14.4">
      <c r="A91" s="322" t="s">
        <v>230</v>
      </c>
      <c r="B91" s="309" t="s">
        <v>330</v>
      </c>
      <c r="C91" s="310" t="s">
        <v>214</v>
      </c>
      <c r="D91" t="str">
        <f t="shared" si="4"/>
        <v/>
      </c>
      <c r="E91" t="str">
        <f t="shared" si="5"/>
        <v/>
      </c>
      <c r="F91" t="str">
        <f t="shared" si="6"/>
        <v/>
      </c>
      <c r="G91" t="str">
        <f t="shared" si="7"/>
        <v/>
      </c>
      <c r="H91">
        <f>COUNTIFS('Principles (All)'!M:M,"NA",'Principles (All)'!$E:$E,Summary!$B91)</f>
        <v>0</v>
      </c>
      <c r="I91">
        <f>COUNTIFS('Principles (All)'!N:N,"NA",'Principles (All)'!$E:$E,Summary!$B91)</f>
        <v>0</v>
      </c>
      <c r="J91">
        <f>COUNTIFS('Principles (All)'!O:O,"NA",'Principles (All)'!$E:$E,Summary!$B91)</f>
        <v>0</v>
      </c>
      <c r="K91">
        <f>COUNTIFS('Principles (All)'!P:P,"NA",'Principles (All)'!$E:$E,Summary!$B91)</f>
        <v>0</v>
      </c>
      <c r="L91">
        <f>COUNTIFS('Principles (All)'!M:M,"N",'Principles (All)'!$E:$E,Summary!$B91)</f>
        <v>0</v>
      </c>
      <c r="M91">
        <f>COUNTIFS('Principles (All)'!N:N,"N",'Principles (All)'!$E:$E,Summary!$B91)</f>
        <v>0</v>
      </c>
      <c r="N91">
        <f>COUNTIFS('Principles (All)'!O:O,"N",'Principles (All)'!$E:$E,Summary!$B91)</f>
        <v>0</v>
      </c>
      <c r="O91">
        <f>COUNTIFS('Principles (All)'!P:P,"N",'Principles (All)'!$E:$E,Summary!$B91)</f>
        <v>0</v>
      </c>
      <c r="P91">
        <f>COUNTIFS('Principles (All)'!M:M,"Not Assessed",'Principles (All)'!$E:$E,Summary!$B91)</f>
        <v>0</v>
      </c>
      <c r="Q91">
        <f>COUNTIFS('Principles (All)'!N:N,"Not Assessed",'Principles (All)'!$E:$E,Summary!$B91)</f>
        <v>0</v>
      </c>
      <c r="R91">
        <f>COUNTIFS('Principles (All)'!O:O,"Not Assessed",'Principles (All)'!$E:$E,Summary!$B91)</f>
        <v>0</v>
      </c>
      <c r="S91">
        <f>COUNTIFS('Principles (All)'!P:P,"Not Assessed",'Principles (All)'!$E:$E,Summary!$B91)</f>
        <v>0</v>
      </c>
      <c r="T91">
        <f>COUNTIFS('Principles (All)'!M:M,"Y",'Principles (All)'!$E:$E,Summary!$B91)</f>
        <v>0</v>
      </c>
      <c r="U91">
        <f>COUNTIFS('Principles (All)'!N:N,"Y",'Principles (All)'!$E:$E,Summary!$B91)</f>
        <v>0</v>
      </c>
      <c r="V91">
        <f>COUNTIFS('Principles (All)'!O:O,"Y",'Principles (All)'!$E:$E,Summary!$B91)</f>
        <v>0</v>
      </c>
      <c r="W91">
        <f>COUNTIFS('Principles (All)'!P:P,"Y",'Principles (All)'!$E:$E,Summary!$B91)</f>
        <v>0</v>
      </c>
    </row>
    <row r="92" spans="1:23" ht="14.4">
      <c r="A92" s="322" t="s">
        <v>230</v>
      </c>
      <c r="B92" s="309" t="s">
        <v>331</v>
      </c>
      <c r="C92" s="310" t="s">
        <v>214</v>
      </c>
      <c r="D92" t="str">
        <f t="shared" si="4"/>
        <v/>
      </c>
      <c r="E92" t="str">
        <f t="shared" si="5"/>
        <v/>
      </c>
      <c r="F92" t="str">
        <f t="shared" si="6"/>
        <v/>
      </c>
      <c r="G92" t="str">
        <f t="shared" si="7"/>
        <v/>
      </c>
      <c r="H92">
        <f>COUNTIFS('Principles (All)'!M:M,"NA",'Principles (All)'!$E:$E,Summary!$B92)</f>
        <v>0</v>
      </c>
      <c r="I92">
        <f>COUNTIFS('Principles (All)'!N:N,"NA",'Principles (All)'!$E:$E,Summary!$B92)</f>
        <v>0</v>
      </c>
      <c r="J92">
        <f>COUNTIFS('Principles (All)'!O:O,"NA",'Principles (All)'!$E:$E,Summary!$B92)</f>
        <v>0</v>
      </c>
      <c r="K92">
        <f>COUNTIFS('Principles (All)'!P:P,"NA",'Principles (All)'!$E:$E,Summary!$B92)</f>
        <v>0</v>
      </c>
      <c r="L92">
        <f>COUNTIFS('Principles (All)'!M:M,"N",'Principles (All)'!$E:$E,Summary!$B92)</f>
        <v>0</v>
      </c>
      <c r="M92">
        <f>COUNTIFS('Principles (All)'!N:N,"N",'Principles (All)'!$E:$E,Summary!$B92)</f>
        <v>0</v>
      </c>
      <c r="N92">
        <f>COUNTIFS('Principles (All)'!O:O,"N",'Principles (All)'!$E:$E,Summary!$B92)</f>
        <v>0</v>
      </c>
      <c r="O92">
        <f>COUNTIFS('Principles (All)'!P:P,"N",'Principles (All)'!$E:$E,Summary!$B92)</f>
        <v>0</v>
      </c>
      <c r="P92">
        <f>COUNTIFS('Principles (All)'!M:M,"Not Assessed",'Principles (All)'!$E:$E,Summary!$B92)</f>
        <v>0</v>
      </c>
      <c r="Q92">
        <f>COUNTIFS('Principles (All)'!N:N,"Not Assessed",'Principles (All)'!$E:$E,Summary!$B92)</f>
        <v>0</v>
      </c>
      <c r="R92">
        <f>COUNTIFS('Principles (All)'!O:O,"Not Assessed",'Principles (All)'!$E:$E,Summary!$B92)</f>
        <v>0</v>
      </c>
      <c r="S92">
        <f>COUNTIFS('Principles (All)'!P:P,"Not Assessed",'Principles (All)'!$E:$E,Summary!$B92)</f>
        <v>0</v>
      </c>
      <c r="T92">
        <f>COUNTIFS('Principles (All)'!M:M,"Y",'Principles (All)'!$E:$E,Summary!$B92)</f>
        <v>0</v>
      </c>
      <c r="U92">
        <f>COUNTIFS('Principles (All)'!N:N,"Y",'Principles (All)'!$E:$E,Summary!$B92)</f>
        <v>0</v>
      </c>
      <c r="V92">
        <f>COUNTIFS('Principles (All)'!O:O,"Y",'Principles (All)'!$E:$E,Summary!$B92)</f>
        <v>0</v>
      </c>
      <c r="W92">
        <f>COUNTIFS('Principles (All)'!P:P,"Y",'Principles (All)'!$E:$E,Summary!$B92)</f>
        <v>0</v>
      </c>
    </row>
    <row r="93" spans="1:23" ht="14.4">
      <c r="A93" s="322" t="s">
        <v>230</v>
      </c>
      <c r="B93" s="309" t="s">
        <v>332</v>
      </c>
      <c r="C93" s="310" t="s">
        <v>214</v>
      </c>
      <c r="D93" t="str">
        <f t="shared" si="4"/>
        <v/>
      </c>
      <c r="E93" t="str">
        <f t="shared" si="5"/>
        <v/>
      </c>
      <c r="F93" t="str">
        <f t="shared" si="6"/>
        <v/>
      </c>
      <c r="G93" t="str">
        <f t="shared" si="7"/>
        <v/>
      </c>
      <c r="H93">
        <f>COUNTIFS('Principles (All)'!M:M,"NA",'Principles (All)'!$E:$E,Summary!$B93)</f>
        <v>0</v>
      </c>
      <c r="I93">
        <f>COUNTIFS('Principles (All)'!N:N,"NA",'Principles (All)'!$E:$E,Summary!$B93)</f>
        <v>0</v>
      </c>
      <c r="J93">
        <f>COUNTIFS('Principles (All)'!O:O,"NA",'Principles (All)'!$E:$E,Summary!$B93)</f>
        <v>0</v>
      </c>
      <c r="K93">
        <f>COUNTIFS('Principles (All)'!P:P,"NA",'Principles (All)'!$E:$E,Summary!$B93)</f>
        <v>0</v>
      </c>
      <c r="L93">
        <f>COUNTIFS('Principles (All)'!M:M,"N",'Principles (All)'!$E:$E,Summary!$B93)</f>
        <v>0</v>
      </c>
      <c r="M93">
        <f>COUNTIFS('Principles (All)'!N:N,"N",'Principles (All)'!$E:$E,Summary!$B93)</f>
        <v>0</v>
      </c>
      <c r="N93">
        <f>COUNTIFS('Principles (All)'!O:O,"N",'Principles (All)'!$E:$E,Summary!$B93)</f>
        <v>0</v>
      </c>
      <c r="O93">
        <f>COUNTIFS('Principles (All)'!P:P,"N",'Principles (All)'!$E:$E,Summary!$B93)</f>
        <v>0</v>
      </c>
      <c r="P93">
        <f>COUNTIFS('Principles (All)'!M:M,"Not Assessed",'Principles (All)'!$E:$E,Summary!$B93)</f>
        <v>0</v>
      </c>
      <c r="Q93">
        <f>COUNTIFS('Principles (All)'!N:N,"Not Assessed",'Principles (All)'!$E:$E,Summary!$B93)</f>
        <v>0</v>
      </c>
      <c r="R93">
        <f>COUNTIFS('Principles (All)'!O:O,"Not Assessed",'Principles (All)'!$E:$E,Summary!$B93)</f>
        <v>0</v>
      </c>
      <c r="S93">
        <f>COUNTIFS('Principles (All)'!P:P,"Not Assessed",'Principles (All)'!$E:$E,Summary!$B93)</f>
        <v>0</v>
      </c>
      <c r="T93">
        <f>COUNTIFS('Principles (All)'!M:M,"Y",'Principles (All)'!$E:$E,Summary!$B93)</f>
        <v>0</v>
      </c>
      <c r="U93">
        <f>COUNTIFS('Principles (All)'!N:N,"Y",'Principles (All)'!$E:$E,Summary!$B93)</f>
        <v>0</v>
      </c>
      <c r="V93">
        <f>COUNTIFS('Principles (All)'!O:O,"Y",'Principles (All)'!$E:$E,Summary!$B93)</f>
        <v>0</v>
      </c>
      <c r="W93">
        <f>COUNTIFS('Principles (All)'!P:P,"Y",'Principles (All)'!$E:$E,Summary!$B93)</f>
        <v>0</v>
      </c>
    </row>
    <row r="94" spans="1:23" ht="14.4">
      <c r="A94" s="322" t="s">
        <v>230</v>
      </c>
      <c r="B94" s="309" t="s">
        <v>333</v>
      </c>
      <c r="C94" s="310" t="s">
        <v>214</v>
      </c>
      <c r="D94" t="str">
        <f t="shared" si="4"/>
        <v/>
      </c>
      <c r="E94" t="str">
        <f t="shared" si="5"/>
        <v/>
      </c>
      <c r="F94" t="str">
        <f t="shared" si="6"/>
        <v/>
      </c>
      <c r="G94" t="str">
        <f t="shared" si="7"/>
        <v/>
      </c>
      <c r="H94">
        <f>COUNTIFS('Principles (All)'!M:M,"NA",'Principles (All)'!$E:$E,Summary!$B94)</f>
        <v>0</v>
      </c>
      <c r="I94">
        <f>COUNTIFS('Principles (All)'!N:N,"NA",'Principles (All)'!$E:$E,Summary!$B94)</f>
        <v>0</v>
      </c>
      <c r="J94">
        <f>COUNTIFS('Principles (All)'!O:O,"NA",'Principles (All)'!$E:$E,Summary!$B94)</f>
        <v>0</v>
      </c>
      <c r="K94">
        <f>COUNTIFS('Principles (All)'!P:P,"NA",'Principles (All)'!$E:$E,Summary!$B94)</f>
        <v>0</v>
      </c>
      <c r="L94">
        <f>COUNTIFS('Principles (All)'!M:M,"N",'Principles (All)'!$E:$E,Summary!$B94)</f>
        <v>0</v>
      </c>
      <c r="M94">
        <f>COUNTIFS('Principles (All)'!N:N,"N",'Principles (All)'!$E:$E,Summary!$B94)</f>
        <v>0</v>
      </c>
      <c r="N94">
        <f>COUNTIFS('Principles (All)'!O:O,"N",'Principles (All)'!$E:$E,Summary!$B94)</f>
        <v>0</v>
      </c>
      <c r="O94">
        <f>COUNTIFS('Principles (All)'!P:P,"N",'Principles (All)'!$E:$E,Summary!$B94)</f>
        <v>0</v>
      </c>
      <c r="P94">
        <f>COUNTIFS('Principles (All)'!M:M,"Not Assessed",'Principles (All)'!$E:$E,Summary!$B94)</f>
        <v>0</v>
      </c>
      <c r="Q94">
        <f>COUNTIFS('Principles (All)'!N:N,"Not Assessed",'Principles (All)'!$E:$E,Summary!$B94)</f>
        <v>0</v>
      </c>
      <c r="R94">
        <f>COUNTIFS('Principles (All)'!O:O,"Not Assessed",'Principles (All)'!$E:$E,Summary!$B94)</f>
        <v>0</v>
      </c>
      <c r="S94">
        <f>COUNTIFS('Principles (All)'!P:P,"Not Assessed",'Principles (All)'!$E:$E,Summary!$B94)</f>
        <v>0</v>
      </c>
      <c r="T94">
        <f>COUNTIFS('Principles (All)'!M:M,"Y",'Principles (All)'!$E:$E,Summary!$B94)</f>
        <v>0</v>
      </c>
      <c r="U94">
        <f>COUNTIFS('Principles (All)'!N:N,"Y",'Principles (All)'!$E:$E,Summary!$B94)</f>
        <v>0</v>
      </c>
      <c r="V94">
        <f>COUNTIFS('Principles (All)'!O:O,"Y",'Principles (All)'!$E:$E,Summary!$B94)</f>
        <v>0</v>
      </c>
      <c r="W94">
        <f>COUNTIFS('Principles (All)'!P:P,"Y",'Principles (All)'!$E:$E,Summary!$B94)</f>
        <v>0</v>
      </c>
    </row>
    <row r="95" spans="1:23" ht="14.4">
      <c r="A95" s="322" t="s">
        <v>230</v>
      </c>
      <c r="B95" s="309" t="s">
        <v>334</v>
      </c>
      <c r="C95" s="310" t="s">
        <v>214</v>
      </c>
      <c r="D95" t="str">
        <f t="shared" si="4"/>
        <v/>
      </c>
      <c r="E95" t="str">
        <f t="shared" si="5"/>
        <v/>
      </c>
      <c r="F95" t="str">
        <f t="shared" si="6"/>
        <v/>
      </c>
      <c r="G95" t="str">
        <f t="shared" si="7"/>
        <v/>
      </c>
      <c r="H95">
        <f>COUNTIFS('Principles (All)'!M:M,"NA",'Principles (All)'!$E:$E,Summary!$B95)</f>
        <v>0</v>
      </c>
      <c r="I95">
        <f>COUNTIFS('Principles (All)'!N:N,"NA",'Principles (All)'!$E:$E,Summary!$B95)</f>
        <v>0</v>
      </c>
      <c r="J95">
        <f>COUNTIFS('Principles (All)'!O:O,"NA",'Principles (All)'!$E:$E,Summary!$B95)</f>
        <v>0</v>
      </c>
      <c r="K95">
        <f>COUNTIFS('Principles (All)'!P:P,"NA",'Principles (All)'!$E:$E,Summary!$B95)</f>
        <v>0</v>
      </c>
      <c r="L95">
        <f>COUNTIFS('Principles (All)'!M:M,"N",'Principles (All)'!$E:$E,Summary!$B95)</f>
        <v>0</v>
      </c>
      <c r="M95">
        <f>COUNTIFS('Principles (All)'!N:N,"N",'Principles (All)'!$E:$E,Summary!$B95)</f>
        <v>0</v>
      </c>
      <c r="N95">
        <f>COUNTIFS('Principles (All)'!O:O,"N",'Principles (All)'!$E:$E,Summary!$B95)</f>
        <v>0</v>
      </c>
      <c r="O95">
        <f>COUNTIFS('Principles (All)'!P:P,"N",'Principles (All)'!$E:$E,Summary!$B95)</f>
        <v>0</v>
      </c>
      <c r="P95">
        <f>COUNTIFS('Principles (All)'!M:M,"Not Assessed",'Principles (All)'!$E:$E,Summary!$B95)</f>
        <v>0</v>
      </c>
      <c r="Q95">
        <f>COUNTIFS('Principles (All)'!N:N,"Not Assessed",'Principles (All)'!$E:$E,Summary!$B95)</f>
        <v>0</v>
      </c>
      <c r="R95">
        <f>COUNTIFS('Principles (All)'!O:O,"Not Assessed",'Principles (All)'!$E:$E,Summary!$B95)</f>
        <v>0</v>
      </c>
      <c r="S95">
        <f>COUNTIFS('Principles (All)'!P:P,"Not Assessed",'Principles (All)'!$E:$E,Summary!$B95)</f>
        <v>0</v>
      </c>
      <c r="T95">
        <f>COUNTIFS('Principles (All)'!M:M,"Y",'Principles (All)'!$E:$E,Summary!$B95)</f>
        <v>0</v>
      </c>
      <c r="U95">
        <f>COUNTIFS('Principles (All)'!N:N,"Y",'Principles (All)'!$E:$E,Summary!$B95)</f>
        <v>0</v>
      </c>
      <c r="V95">
        <f>COUNTIFS('Principles (All)'!O:O,"Y",'Principles (All)'!$E:$E,Summary!$B95)</f>
        <v>0</v>
      </c>
      <c r="W95">
        <f>COUNTIFS('Principles (All)'!P:P,"Y",'Principles (All)'!$E:$E,Summary!$B95)</f>
        <v>0</v>
      </c>
    </row>
    <row r="96" spans="1:23" ht="14.4">
      <c r="A96" s="322" t="s">
        <v>230</v>
      </c>
      <c r="B96" s="309" t="s">
        <v>335</v>
      </c>
      <c r="C96" s="310" t="s">
        <v>214</v>
      </c>
      <c r="D96" t="str">
        <f t="shared" si="4"/>
        <v/>
      </c>
      <c r="E96" t="str">
        <f t="shared" si="5"/>
        <v/>
      </c>
      <c r="F96" t="str">
        <f t="shared" si="6"/>
        <v/>
      </c>
      <c r="G96" t="str">
        <f t="shared" si="7"/>
        <v/>
      </c>
      <c r="H96">
        <f>COUNTIFS('Principles (All)'!M:M,"NA",'Principles (All)'!$E:$E,Summary!$B96)</f>
        <v>0</v>
      </c>
      <c r="I96">
        <f>COUNTIFS('Principles (All)'!N:N,"NA",'Principles (All)'!$E:$E,Summary!$B96)</f>
        <v>0</v>
      </c>
      <c r="J96">
        <f>COUNTIFS('Principles (All)'!O:O,"NA",'Principles (All)'!$E:$E,Summary!$B96)</f>
        <v>0</v>
      </c>
      <c r="K96">
        <f>COUNTIFS('Principles (All)'!P:P,"NA",'Principles (All)'!$E:$E,Summary!$B96)</f>
        <v>0</v>
      </c>
      <c r="L96">
        <f>COUNTIFS('Principles (All)'!M:M,"N",'Principles (All)'!$E:$E,Summary!$B96)</f>
        <v>0</v>
      </c>
      <c r="M96">
        <f>COUNTIFS('Principles (All)'!N:N,"N",'Principles (All)'!$E:$E,Summary!$B96)</f>
        <v>0</v>
      </c>
      <c r="N96">
        <f>COUNTIFS('Principles (All)'!O:O,"N",'Principles (All)'!$E:$E,Summary!$B96)</f>
        <v>0</v>
      </c>
      <c r="O96">
        <f>COUNTIFS('Principles (All)'!P:P,"N",'Principles (All)'!$E:$E,Summary!$B96)</f>
        <v>0</v>
      </c>
      <c r="P96">
        <f>COUNTIFS('Principles (All)'!M:M,"Not Assessed",'Principles (All)'!$E:$E,Summary!$B96)</f>
        <v>0</v>
      </c>
      <c r="Q96">
        <f>COUNTIFS('Principles (All)'!N:N,"Not Assessed",'Principles (All)'!$E:$E,Summary!$B96)</f>
        <v>0</v>
      </c>
      <c r="R96">
        <f>COUNTIFS('Principles (All)'!O:O,"Not Assessed",'Principles (All)'!$E:$E,Summary!$B96)</f>
        <v>0</v>
      </c>
      <c r="S96">
        <f>COUNTIFS('Principles (All)'!P:P,"Not Assessed",'Principles (All)'!$E:$E,Summary!$B96)</f>
        <v>0</v>
      </c>
      <c r="T96">
        <f>COUNTIFS('Principles (All)'!M:M,"Y",'Principles (All)'!$E:$E,Summary!$B96)</f>
        <v>0</v>
      </c>
      <c r="U96">
        <f>COUNTIFS('Principles (All)'!N:N,"Y",'Principles (All)'!$E:$E,Summary!$B96)</f>
        <v>0</v>
      </c>
      <c r="V96">
        <f>COUNTIFS('Principles (All)'!O:O,"Y",'Principles (All)'!$E:$E,Summary!$B96)</f>
        <v>0</v>
      </c>
      <c r="W96">
        <f>COUNTIFS('Principles (All)'!P:P,"Y",'Principles (All)'!$E:$E,Summary!$B96)</f>
        <v>0</v>
      </c>
    </row>
    <row r="97" spans="1:23" ht="14.4">
      <c r="A97" s="322" t="s">
        <v>230</v>
      </c>
      <c r="B97" s="309" t="s">
        <v>336</v>
      </c>
      <c r="C97" s="312" t="s">
        <v>225</v>
      </c>
      <c r="D97" t="str">
        <f t="shared" si="4"/>
        <v/>
      </c>
      <c r="E97" t="str">
        <f t="shared" si="5"/>
        <v/>
      </c>
      <c r="F97" t="str">
        <f t="shared" si="6"/>
        <v/>
      </c>
      <c r="G97" t="str">
        <f t="shared" si="7"/>
        <v/>
      </c>
      <c r="H97">
        <f>COUNTIFS('Principles (All)'!M:M,"NA",'Principles (All)'!$E:$E,Summary!$B97)</f>
        <v>0</v>
      </c>
      <c r="I97">
        <f>COUNTIFS('Principles (All)'!N:N,"NA",'Principles (All)'!$E:$E,Summary!$B97)</f>
        <v>0</v>
      </c>
      <c r="J97">
        <f>COUNTIFS('Principles (All)'!O:O,"NA",'Principles (All)'!$E:$E,Summary!$B97)</f>
        <v>0</v>
      </c>
      <c r="K97">
        <f>COUNTIFS('Principles (All)'!P:P,"NA",'Principles (All)'!$E:$E,Summary!$B97)</f>
        <v>0</v>
      </c>
      <c r="L97">
        <f>COUNTIFS('Principles (All)'!M:M,"N",'Principles (All)'!$E:$E,Summary!$B97)</f>
        <v>0</v>
      </c>
      <c r="M97">
        <f>COUNTIFS('Principles (All)'!N:N,"N",'Principles (All)'!$E:$E,Summary!$B97)</f>
        <v>0</v>
      </c>
      <c r="N97">
        <f>COUNTIFS('Principles (All)'!O:O,"N",'Principles (All)'!$E:$E,Summary!$B97)</f>
        <v>0</v>
      </c>
      <c r="O97">
        <f>COUNTIFS('Principles (All)'!P:P,"N",'Principles (All)'!$E:$E,Summary!$B97)</f>
        <v>0</v>
      </c>
      <c r="P97">
        <f>COUNTIFS('Principles (All)'!M:M,"Not Assessed",'Principles (All)'!$E:$E,Summary!$B97)</f>
        <v>0</v>
      </c>
      <c r="Q97">
        <f>COUNTIFS('Principles (All)'!N:N,"Not Assessed",'Principles (All)'!$E:$E,Summary!$B97)</f>
        <v>0</v>
      </c>
      <c r="R97">
        <f>COUNTIFS('Principles (All)'!O:O,"Not Assessed",'Principles (All)'!$E:$E,Summary!$B97)</f>
        <v>0</v>
      </c>
      <c r="S97">
        <f>COUNTIFS('Principles (All)'!P:P,"Not Assessed",'Principles (All)'!$E:$E,Summary!$B97)</f>
        <v>0</v>
      </c>
      <c r="T97">
        <f>COUNTIFS('Principles (All)'!M:M,"Y",'Principles (All)'!$E:$E,Summary!$B97)</f>
        <v>0</v>
      </c>
      <c r="U97">
        <f>COUNTIFS('Principles (All)'!N:N,"Y",'Principles (All)'!$E:$E,Summary!$B97)</f>
        <v>0</v>
      </c>
      <c r="V97">
        <f>COUNTIFS('Principles (All)'!O:O,"Y",'Principles (All)'!$E:$E,Summary!$B97)</f>
        <v>0</v>
      </c>
      <c r="W97">
        <f>COUNTIFS('Principles (All)'!P:P,"Y",'Principles (All)'!$E:$E,Summary!$B97)</f>
        <v>0</v>
      </c>
    </row>
    <row r="98" spans="1:23" ht="27.6">
      <c r="A98" s="322" t="s">
        <v>230</v>
      </c>
      <c r="B98" s="309" t="s">
        <v>337</v>
      </c>
      <c r="C98" s="312" t="s">
        <v>225</v>
      </c>
      <c r="D98" t="str">
        <f t="shared" si="4"/>
        <v/>
      </c>
      <c r="E98" t="str">
        <f t="shared" si="5"/>
        <v/>
      </c>
      <c r="F98" t="str">
        <f t="shared" si="6"/>
        <v/>
      </c>
      <c r="G98" t="str">
        <f t="shared" si="7"/>
        <v/>
      </c>
      <c r="H98">
        <f>COUNTIFS('Principles (All)'!M:M,"NA",'Principles (All)'!$E:$E,Summary!$B98)</f>
        <v>0</v>
      </c>
      <c r="I98">
        <f>COUNTIFS('Principles (All)'!N:N,"NA",'Principles (All)'!$E:$E,Summary!$B98)</f>
        <v>0</v>
      </c>
      <c r="J98">
        <f>COUNTIFS('Principles (All)'!O:O,"NA",'Principles (All)'!$E:$E,Summary!$B98)</f>
        <v>0</v>
      </c>
      <c r="K98">
        <f>COUNTIFS('Principles (All)'!P:P,"NA",'Principles (All)'!$E:$E,Summary!$B98)</f>
        <v>0</v>
      </c>
      <c r="L98">
        <f>COUNTIFS('Principles (All)'!M:M,"N",'Principles (All)'!$E:$E,Summary!$B98)</f>
        <v>0</v>
      </c>
      <c r="M98">
        <f>COUNTIFS('Principles (All)'!N:N,"N",'Principles (All)'!$E:$E,Summary!$B98)</f>
        <v>0</v>
      </c>
      <c r="N98">
        <f>COUNTIFS('Principles (All)'!O:O,"N",'Principles (All)'!$E:$E,Summary!$B98)</f>
        <v>0</v>
      </c>
      <c r="O98">
        <f>COUNTIFS('Principles (All)'!P:P,"N",'Principles (All)'!$E:$E,Summary!$B98)</f>
        <v>0</v>
      </c>
      <c r="P98">
        <f>COUNTIFS('Principles (All)'!M:M,"Not Assessed",'Principles (All)'!$E:$E,Summary!$B98)</f>
        <v>0</v>
      </c>
      <c r="Q98">
        <f>COUNTIFS('Principles (All)'!N:N,"Not Assessed",'Principles (All)'!$E:$E,Summary!$B98)</f>
        <v>0</v>
      </c>
      <c r="R98">
        <f>COUNTIFS('Principles (All)'!O:O,"Not Assessed",'Principles (All)'!$E:$E,Summary!$B98)</f>
        <v>0</v>
      </c>
      <c r="S98">
        <f>COUNTIFS('Principles (All)'!P:P,"Not Assessed",'Principles (All)'!$E:$E,Summary!$B98)</f>
        <v>0</v>
      </c>
      <c r="T98">
        <f>COUNTIFS('Principles (All)'!M:M,"Y",'Principles (All)'!$E:$E,Summary!$B98)</f>
        <v>0</v>
      </c>
      <c r="U98">
        <f>COUNTIFS('Principles (All)'!N:N,"Y",'Principles (All)'!$E:$E,Summary!$B98)</f>
        <v>0</v>
      </c>
      <c r="V98">
        <f>COUNTIFS('Principles (All)'!O:O,"Y",'Principles (All)'!$E:$E,Summary!$B98)</f>
        <v>0</v>
      </c>
      <c r="W98">
        <f>COUNTIFS('Principles (All)'!P:P,"Y",'Principles (All)'!$E:$E,Summary!$B98)</f>
        <v>0</v>
      </c>
    </row>
    <row r="99" spans="1:23" ht="27.6">
      <c r="A99" s="322" t="s">
        <v>230</v>
      </c>
      <c r="B99" s="309" t="s">
        <v>338</v>
      </c>
      <c r="C99" s="312" t="s">
        <v>225</v>
      </c>
      <c r="D99" t="str">
        <f t="shared" si="4"/>
        <v/>
      </c>
      <c r="E99" t="str">
        <f t="shared" si="5"/>
        <v/>
      </c>
      <c r="F99" t="str">
        <f t="shared" si="6"/>
        <v/>
      </c>
      <c r="G99" t="str">
        <f t="shared" si="7"/>
        <v/>
      </c>
      <c r="H99">
        <f>COUNTIFS('Principles (All)'!M:M,"NA",'Principles (All)'!$E:$E,Summary!$B99)</f>
        <v>0</v>
      </c>
      <c r="I99">
        <f>COUNTIFS('Principles (All)'!N:N,"NA",'Principles (All)'!$E:$E,Summary!$B99)</f>
        <v>0</v>
      </c>
      <c r="J99">
        <f>COUNTIFS('Principles (All)'!O:O,"NA",'Principles (All)'!$E:$E,Summary!$B99)</f>
        <v>0</v>
      </c>
      <c r="K99">
        <f>COUNTIFS('Principles (All)'!P:P,"NA",'Principles (All)'!$E:$E,Summary!$B99)</f>
        <v>0</v>
      </c>
      <c r="L99">
        <f>COUNTIFS('Principles (All)'!M:M,"N",'Principles (All)'!$E:$E,Summary!$B99)</f>
        <v>0</v>
      </c>
      <c r="M99">
        <f>COUNTIFS('Principles (All)'!N:N,"N",'Principles (All)'!$E:$E,Summary!$B99)</f>
        <v>0</v>
      </c>
      <c r="N99">
        <f>COUNTIFS('Principles (All)'!O:O,"N",'Principles (All)'!$E:$E,Summary!$B99)</f>
        <v>0</v>
      </c>
      <c r="O99">
        <f>COUNTIFS('Principles (All)'!P:P,"N",'Principles (All)'!$E:$E,Summary!$B99)</f>
        <v>0</v>
      </c>
      <c r="P99">
        <f>COUNTIFS('Principles (All)'!M:M,"Not Assessed",'Principles (All)'!$E:$E,Summary!$B99)</f>
        <v>0</v>
      </c>
      <c r="Q99">
        <f>COUNTIFS('Principles (All)'!N:N,"Not Assessed",'Principles (All)'!$E:$E,Summary!$B99)</f>
        <v>0</v>
      </c>
      <c r="R99">
        <f>COUNTIFS('Principles (All)'!O:O,"Not Assessed",'Principles (All)'!$E:$E,Summary!$B99)</f>
        <v>0</v>
      </c>
      <c r="S99">
        <f>COUNTIFS('Principles (All)'!P:P,"Not Assessed",'Principles (All)'!$E:$E,Summary!$B99)</f>
        <v>0</v>
      </c>
      <c r="T99">
        <f>COUNTIFS('Principles (All)'!M:M,"Y",'Principles (All)'!$E:$E,Summary!$B99)</f>
        <v>0</v>
      </c>
      <c r="U99">
        <f>COUNTIFS('Principles (All)'!N:N,"Y",'Principles (All)'!$E:$E,Summary!$B99)</f>
        <v>0</v>
      </c>
      <c r="V99">
        <f>COUNTIFS('Principles (All)'!O:O,"Y",'Principles (All)'!$E:$E,Summary!$B99)</f>
        <v>0</v>
      </c>
      <c r="W99">
        <f>COUNTIFS('Principles (All)'!P:P,"Y",'Principles (All)'!$E:$E,Summary!$B99)</f>
        <v>0</v>
      </c>
    </row>
    <row r="100" spans="1:23" ht="27.6">
      <c r="A100" s="322" t="s">
        <v>230</v>
      </c>
      <c r="B100" s="309" t="s">
        <v>339</v>
      </c>
      <c r="C100" s="312" t="s">
        <v>225</v>
      </c>
      <c r="D100" t="str">
        <f t="shared" si="4"/>
        <v/>
      </c>
      <c r="E100" t="str">
        <f t="shared" si="5"/>
        <v/>
      </c>
      <c r="F100" t="str">
        <f t="shared" si="6"/>
        <v/>
      </c>
      <c r="G100" t="str">
        <f t="shared" si="7"/>
        <v/>
      </c>
      <c r="H100">
        <f>COUNTIFS('Principles (All)'!M:M,"NA",'Principles (All)'!$E:$E,Summary!$B100)</f>
        <v>0</v>
      </c>
      <c r="I100">
        <f>COUNTIFS('Principles (All)'!N:N,"NA",'Principles (All)'!$E:$E,Summary!$B100)</f>
        <v>0</v>
      </c>
      <c r="J100">
        <f>COUNTIFS('Principles (All)'!O:O,"NA",'Principles (All)'!$E:$E,Summary!$B100)</f>
        <v>0</v>
      </c>
      <c r="K100">
        <f>COUNTIFS('Principles (All)'!P:P,"NA",'Principles (All)'!$E:$E,Summary!$B100)</f>
        <v>0</v>
      </c>
      <c r="L100">
        <f>COUNTIFS('Principles (All)'!M:M,"N",'Principles (All)'!$E:$E,Summary!$B100)</f>
        <v>0</v>
      </c>
      <c r="M100">
        <f>COUNTIFS('Principles (All)'!N:N,"N",'Principles (All)'!$E:$E,Summary!$B100)</f>
        <v>0</v>
      </c>
      <c r="N100">
        <f>COUNTIFS('Principles (All)'!O:O,"N",'Principles (All)'!$E:$E,Summary!$B100)</f>
        <v>0</v>
      </c>
      <c r="O100">
        <f>COUNTIFS('Principles (All)'!P:P,"N",'Principles (All)'!$E:$E,Summary!$B100)</f>
        <v>0</v>
      </c>
      <c r="P100">
        <f>COUNTIFS('Principles (All)'!M:M,"Not Assessed",'Principles (All)'!$E:$E,Summary!$B100)</f>
        <v>0</v>
      </c>
      <c r="Q100">
        <f>COUNTIFS('Principles (All)'!N:N,"Not Assessed",'Principles (All)'!$E:$E,Summary!$B100)</f>
        <v>0</v>
      </c>
      <c r="R100">
        <f>COUNTIFS('Principles (All)'!O:O,"Not Assessed",'Principles (All)'!$E:$E,Summary!$B100)</f>
        <v>0</v>
      </c>
      <c r="S100">
        <f>COUNTIFS('Principles (All)'!P:P,"Not Assessed",'Principles (All)'!$E:$E,Summary!$B100)</f>
        <v>0</v>
      </c>
      <c r="T100">
        <f>COUNTIFS('Principles (All)'!M:M,"Y",'Principles (All)'!$E:$E,Summary!$B100)</f>
        <v>0</v>
      </c>
      <c r="U100">
        <f>COUNTIFS('Principles (All)'!N:N,"Y",'Principles (All)'!$E:$E,Summary!$B100)</f>
        <v>0</v>
      </c>
      <c r="V100">
        <f>COUNTIFS('Principles (All)'!O:O,"Y",'Principles (All)'!$E:$E,Summary!$B100)</f>
        <v>0</v>
      </c>
      <c r="W100">
        <f>COUNTIFS('Principles (All)'!P:P,"Y",'Principles (All)'!$E:$E,Summary!$B100)</f>
        <v>0</v>
      </c>
    </row>
    <row r="101" spans="1:23" ht="27.6">
      <c r="A101" s="322" t="s">
        <v>230</v>
      </c>
      <c r="B101" s="309" t="s">
        <v>340</v>
      </c>
      <c r="C101" s="312" t="s">
        <v>225</v>
      </c>
      <c r="D101" t="str">
        <f t="shared" si="4"/>
        <v/>
      </c>
      <c r="E101" t="str">
        <f t="shared" si="5"/>
        <v/>
      </c>
      <c r="F101" t="str">
        <f t="shared" si="6"/>
        <v/>
      </c>
      <c r="G101" t="str">
        <f t="shared" si="7"/>
        <v/>
      </c>
      <c r="H101">
        <f>COUNTIFS('Principles (All)'!M:M,"NA",'Principles (All)'!$E:$E,Summary!$B101)</f>
        <v>0</v>
      </c>
      <c r="I101">
        <f>COUNTIFS('Principles (All)'!N:N,"NA",'Principles (All)'!$E:$E,Summary!$B101)</f>
        <v>0</v>
      </c>
      <c r="J101">
        <f>COUNTIFS('Principles (All)'!O:O,"NA",'Principles (All)'!$E:$E,Summary!$B101)</f>
        <v>0</v>
      </c>
      <c r="K101">
        <f>COUNTIFS('Principles (All)'!P:P,"NA",'Principles (All)'!$E:$E,Summary!$B101)</f>
        <v>0</v>
      </c>
      <c r="L101">
        <f>COUNTIFS('Principles (All)'!M:M,"N",'Principles (All)'!$E:$E,Summary!$B101)</f>
        <v>0</v>
      </c>
      <c r="M101">
        <f>COUNTIFS('Principles (All)'!N:N,"N",'Principles (All)'!$E:$E,Summary!$B101)</f>
        <v>0</v>
      </c>
      <c r="N101">
        <f>COUNTIFS('Principles (All)'!O:O,"N",'Principles (All)'!$E:$E,Summary!$B101)</f>
        <v>0</v>
      </c>
      <c r="O101">
        <f>COUNTIFS('Principles (All)'!P:P,"N",'Principles (All)'!$E:$E,Summary!$B101)</f>
        <v>0</v>
      </c>
      <c r="P101">
        <f>COUNTIFS('Principles (All)'!M:M,"Not Assessed",'Principles (All)'!$E:$E,Summary!$B101)</f>
        <v>0</v>
      </c>
      <c r="Q101">
        <f>COUNTIFS('Principles (All)'!N:N,"Not Assessed",'Principles (All)'!$E:$E,Summary!$B101)</f>
        <v>0</v>
      </c>
      <c r="R101">
        <f>COUNTIFS('Principles (All)'!O:O,"Not Assessed",'Principles (All)'!$E:$E,Summary!$B101)</f>
        <v>0</v>
      </c>
      <c r="S101">
        <f>COUNTIFS('Principles (All)'!P:P,"Not Assessed",'Principles (All)'!$E:$E,Summary!$B101)</f>
        <v>0</v>
      </c>
      <c r="T101">
        <f>COUNTIFS('Principles (All)'!M:M,"Y",'Principles (All)'!$E:$E,Summary!$B101)</f>
        <v>0</v>
      </c>
      <c r="U101">
        <f>COUNTIFS('Principles (All)'!N:N,"Y",'Principles (All)'!$E:$E,Summary!$B101)</f>
        <v>0</v>
      </c>
      <c r="V101">
        <f>COUNTIFS('Principles (All)'!O:O,"Y",'Principles (All)'!$E:$E,Summary!$B101)</f>
        <v>0</v>
      </c>
      <c r="W101">
        <f>COUNTIFS('Principles (All)'!P:P,"Y",'Principles (All)'!$E:$E,Summary!$B101)</f>
        <v>0</v>
      </c>
    </row>
    <row r="102" spans="1:23" ht="27.6">
      <c r="A102" s="322" t="s">
        <v>232</v>
      </c>
      <c r="B102" s="309" t="s">
        <v>341</v>
      </c>
      <c r="C102" s="310" t="s">
        <v>214</v>
      </c>
      <c r="D102" t="str">
        <f t="shared" si="4"/>
        <v/>
      </c>
      <c r="E102" t="str">
        <f t="shared" si="5"/>
        <v/>
      </c>
      <c r="F102" t="str">
        <f t="shared" si="6"/>
        <v/>
      </c>
      <c r="G102" t="str">
        <f t="shared" si="7"/>
        <v/>
      </c>
      <c r="H102">
        <f>COUNTIFS('Principles (All)'!M:M,"NA",'Principles (All)'!$E:$E,Summary!$B102)</f>
        <v>0</v>
      </c>
      <c r="I102">
        <f>COUNTIFS('Principles (All)'!N:N,"NA",'Principles (All)'!$E:$E,Summary!$B102)</f>
        <v>0</v>
      </c>
      <c r="J102">
        <f>COUNTIFS('Principles (All)'!O:O,"NA",'Principles (All)'!$E:$E,Summary!$B102)</f>
        <v>0</v>
      </c>
      <c r="K102">
        <f>COUNTIFS('Principles (All)'!P:P,"NA",'Principles (All)'!$E:$E,Summary!$B102)</f>
        <v>0</v>
      </c>
      <c r="L102">
        <f>COUNTIFS('Principles (All)'!M:M,"N",'Principles (All)'!$E:$E,Summary!$B102)</f>
        <v>0</v>
      </c>
      <c r="M102">
        <f>COUNTIFS('Principles (All)'!N:N,"N",'Principles (All)'!$E:$E,Summary!$B102)</f>
        <v>0</v>
      </c>
      <c r="N102">
        <f>COUNTIFS('Principles (All)'!O:O,"N",'Principles (All)'!$E:$E,Summary!$B102)</f>
        <v>0</v>
      </c>
      <c r="O102">
        <f>COUNTIFS('Principles (All)'!P:P,"N",'Principles (All)'!$E:$E,Summary!$B102)</f>
        <v>0</v>
      </c>
      <c r="P102">
        <f>COUNTIFS('Principles (All)'!M:M,"Not Assessed",'Principles (All)'!$E:$E,Summary!$B102)</f>
        <v>0</v>
      </c>
      <c r="Q102">
        <f>COUNTIFS('Principles (All)'!N:N,"Not Assessed",'Principles (All)'!$E:$E,Summary!$B102)</f>
        <v>0</v>
      </c>
      <c r="R102">
        <f>COUNTIFS('Principles (All)'!O:O,"Not Assessed",'Principles (All)'!$E:$E,Summary!$B102)</f>
        <v>0</v>
      </c>
      <c r="S102">
        <f>COUNTIFS('Principles (All)'!P:P,"Not Assessed",'Principles (All)'!$E:$E,Summary!$B102)</f>
        <v>0</v>
      </c>
      <c r="T102">
        <f>COUNTIFS('Principles (All)'!M:M,"Y",'Principles (All)'!$E:$E,Summary!$B102)</f>
        <v>0</v>
      </c>
      <c r="U102">
        <f>COUNTIFS('Principles (All)'!N:N,"Y",'Principles (All)'!$E:$E,Summary!$B102)</f>
        <v>0</v>
      </c>
      <c r="V102">
        <f>COUNTIFS('Principles (All)'!O:O,"Y",'Principles (All)'!$E:$E,Summary!$B102)</f>
        <v>0</v>
      </c>
      <c r="W102">
        <f>COUNTIFS('Principles (All)'!P:P,"Y",'Principles (All)'!$E:$E,Summary!$B102)</f>
        <v>0</v>
      </c>
    </row>
    <row r="103" spans="1:23" ht="27.6">
      <c r="A103" s="322" t="s">
        <v>232</v>
      </c>
      <c r="B103" s="309" t="s">
        <v>342</v>
      </c>
      <c r="C103" s="310" t="s">
        <v>214</v>
      </c>
      <c r="D103" t="str">
        <f t="shared" si="4"/>
        <v/>
      </c>
      <c r="E103" t="str">
        <f t="shared" si="5"/>
        <v/>
      </c>
      <c r="F103" t="str">
        <f t="shared" si="6"/>
        <v/>
      </c>
      <c r="G103" t="str">
        <f t="shared" si="7"/>
        <v/>
      </c>
      <c r="H103">
        <f>COUNTIFS('Principles (All)'!M:M,"NA",'Principles (All)'!$E:$E,Summary!$B103)</f>
        <v>0</v>
      </c>
      <c r="I103">
        <f>COUNTIFS('Principles (All)'!N:N,"NA",'Principles (All)'!$E:$E,Summary!$B103)</f>
        <v>0</v>
      </c>
      <c r="J103">
        <f>COUNTIFS('Principles (All)'!O:O,"NA",'Principles (All)'!$E:$E,Summary!$B103)</f>
        <v>0</v>
      </c>
      <c r="K103">
        <f>COUNTIFS('Principles (All)'!P:P,"NA",'Principles (All)'!$E:$E,Summary!$B103)</f>
        <v>0</v>
      </c>
      <c r="L103">
        <f>COUNTIFS('Principles (All)'!M:M,"N",'Principles (All)'!$E:$E,Summary!$B103)</f>
        <v>0</v>
      </c>
      <c r="M103">
        <f>COUNTIFS('Principles (All)'!N:N,"N",'Principles (All)'!$E:$E,Summary!$B103)</f>
        <v>0</v>
      </c>
      <c r="N103">
        <f>COUNTIFS('Principles (All)'!O:O,"N",'Principles (All)'!$E:$E,Summary!$B103)</f>
        <v>0</v>
      </c>
      <c r="O103">
        <f>COUNTIFS('Principles (All)'!P:P,"N",'Principles (All)'!$E:$E,Summary!$B103)</f>
        <v>0</v>
      </c>
      <c r="P103">
        <f>COUNTIFS('Principles (All)'!M:M,"Not Assessed",'Principles (All)'!$E:$E,Summary!$B103)</f>
        <v>0</v>
      </c>
      <c r="Q103">
        <f>COUNTIFS('Principles (All)'!N:N,"Not Assessed",'Principles (All)'!$E:$E,Summary!$B103)</f>
        <v>0</v>
      </c>
      <c r="R103">
        <f>COUNTIFS('Principles (All)'!O:O,"Not Assessed",'Principles (All)'!$E:$E,Summary!$B103)</f>
        <v>0</v>
      </c>
      <c r="S103">
        <f>COUNTIFS('Principles (All)'!P:P,"Not Assessed",'Principles (All)'!$E:$E,Summary!$B103)</f>
        <v>0</v>
      </c>
      <c r="T103">
        <f>COUNTIFS('Principles (All)'!M:M,"Y",'Principles (All)'!$E:$E,Summary!$B103)</f>
        <v>0</v>
      </c>
      <c r="U103">
        <f>COUNTIFS('Principles (All)'!N:N,"Y",'Principles (All)'!$E:$E,Summary!$B103)</f>
        <v>0</v>
      </c>
      <c r="V103">
        <f>COUNTIFS('Principles (All)'!O:O,"Y",'Principles (All)'!$E:$E,Summary!$B103)</f>
        <v>0</v>
      </c>
      <c r="W103">
        <f>COUNTIFS('Principles (All)'!P:P,"Y",'Principles (All)'!$E:$E,Summary!$B103)</f>
        <v>0</v>
      </c>
    </row>
    <row r="104" spans="1:23" ht="27.6">
      <c r="A104" s="322" t="s">
        <v>232</v>
      </c>
      <c r="B104" s="309" t="s">
        <v>343</v>
      </c>
      <c r="C104" s="310" t="s">
        <v>214</v>
      </c>
      <c r="D104" t="str">
        <f t="shared" si="4"/>
        <v/>
      </c>
      <c r="E104" t="str">
        <f t="shared" si="5"/>
        <v/>
      </c>
      <c r="F104" t="str">
        <f t="shared" si="6"/>
        <v/>
      </c>
      <c r="G104" t="str">
        <f t="shared" si="7"/>
        <v/>
      </c>
      <c r="H104">
        <f>COUNTIFS('Principles (All)'!M:M,"NA",'Principles (All)'!$E:$E,Summary!$B104)</f>
        <v>0</v>
      </c>
      <c r="I104">
        <f>COUNTIFS('Principles (All)'!N:N,"NA",'Principles (All)'!$E:$E,Summary!$B104)</f>
        <v>0</v>
      </c>
      <c r="J104">
        <f>COUNTIFS('Principles (All)'!O:O,"NA",'Principles (All)'!$E:$E,Summary!$B104)</f>
        <v>0</v>
      </c>
      <c r="K104">
        <f>COUNTIFS('Principles (All)'!P:P,"NA",'Principles (All)'!$E:$E,Summary!$B104)</f>
        <v>0</v>
      </c>
      <c r="L104">
        <f>COUNTIFS('Principles (All)'!M:M,"N",'Principles (All)'!$E:$E,Summary!$B104)</f>
        <v>0</v>
      </c>
      <c r="M104">
        <f>COUNTIFS('Principles (All)'!N:N,"N",'Principles (All)'!$E:$E,Summary!$B104)</f>
        <v>0</v>
      </c>
      <c r="N104">
        <f>COUNTIFS('Principles (All)'!O:O,"N",'Principles (All)'!$E:$E,Summary!$B104)</f>
        <v>0</v>
      </c>
      <c r="O104">
        <f>COUNTIFS('Principles (All)'!P:P,"N",'Principles (All)'!$E:$E,Summary!$B104)</f>
        <v>0</v>
      </c>
      <c r="P104">
        <f>COUNTIFS('Principles (All)'!M:M,"Not Assessed",'Principles (All)'!$E:$E,Summary!$B104)</f>
        <v>0</v>
      </c>
      <c r="Q104">
        <f>COUNTIFS('Principles (All)'!N:N,"Not Assessed",'Principles (All)'!$E:$E,Summary!$B104)</f>
        <v>0</v>
      </c>
      <c r="R104">
        <f>COUNTIFS('Principles (All)'!O:O,"Not Assessed",'Principles (All)'!$E:$E,Summary!$B104)</f>
        <v>0</v>
      </c>
      <c r="S104">
        <f>COUNTIFS('Principles (All)'!P:P,"Not Assessed",'Principles (All)'!$E:$E,Summary!$B104)</f>
        <v>0</v>
      </c>
      <c r="T104">
        <f>COUNTIFS('Principles (All)'!M:M,"Y",'Principles (All)'!$E:$E,Summary!$B104)</f>
        <v>0</v>
      </c>
      <c r="U104">
        <f>COUNTIFS('Principles (All)'!N:N,"Y",'Principles (All)'!$E:$E,Summary!$B104)</f>
        <v>0</v>
      </c>
      <c r="V104">
        <f>COUNTIFS('Principles (All)'!O:O,"Y",'Principles (All)'!$E:$E,Summary!$B104)</f>
        <v>0</v>
      </c>
      <c r="W104">
        <f>COUNTIFS('Principles (All)'!P:P,"Y",'Principles (All)'!$E:$E,Summary!$B104)</f>
        <v>0</v>
      </c>
    </row>
    <row r="105" spans="1:23" ht="27.6">
      <c r="A105" s="322" t="s">
        <v>232</v>
      </c>
      <c r="B105" s="309" t="s">
        <v>344</v>
      </c>
      <c r="C105" s="310" t="s">
        <v>214</v>
      </c>
      <c r="D105" t="str">
        <f t="shared" si="4"/>
        <v/>
      </c>
      <c r="E105" t="str">
        <f t="shared" si="5"/>
        <v/>
      </c>
      <c r="F105" t="str">
        <f t="shared" si="6"/>
        <v/>
      </c>
      <c r="G105" t="str">
        <f t="shared" si="7"/>
        <v/>
      </c>
      <c r="H105">
        <f>COUNTIFS('Principles (All)'!M:M,"NA",'Principles (All)'!$E:$E,Summary!$B105)</f>
        <v>0</v>
      </c>
      <c r="I105">
        <f>COUNTIFS('Principles (All)'!N:N,"NA",'Principles (All)'!$E:$E,Summary!$B105)</f>
        <v>0</v>
      </c>
      <c r="J105">
        <f>COUNTIFS('Principles (All)'!O:O,"NA",'Principles (All)'!$E:$E,Summary!$B105)</f>
        <v>0</v>
      </c>
      <c r="K105">
        <f>COUNTIFS('Principles (All)'!P:P,"NA",'Principles (All)'!$E:$E,Summary!$B105)</f>
        <v>0</v>
      </c>
      <c r="L105">
        <f>COUNTIFS('Principles (All)'!M:M,"N",'Principles (All)'!$E:$E,Summary!$B105)</f>
        <v>0</v>
      </c>
      <c r="M105">
        <f>COUNTIFS('Principles (All)'!N:N,"N",'Principles (All)'!$E:$E,Summary!$B105)</f>
        <v>0</v>
      </c>
      <c r="N105">
        <f>COUNTIFS('Principles (All)'!O:O,"N",'Principles (All)'!$E:$E,Summary!$B105)</f>
        <v>0</v>
      </c>
      <c r="O105">
        <f>COUNTIFS('Principles (All)'!P:P,"N",'Principles (All)'!$E:$E,Summary!$B105)</f>
        <v>0</v>
      </c>
      <c r="P105">
        <f>COUNTIFS('Principles (All)'!M:M,"Not Assessed",'Principles (All)'!$E:$E,Summary!$B105)</f>
        <v>0</v>
      </c>
      <c r="Q105">
        <f>COUNTIFS('Principles (All)'!N:N,"Not Assessed",'Principles (All)'!$E:$E,Summary!$B105)</f>
        <v>0</v>
      </c>
      <c r="R105">
        <f>COUNTIFS('Principles (All)'!O:O,"Not Assessed",'Principles (All)'!$E:$E,Summary!$B105)</f>
        <v>0</v>
      </c>
      <c r="S105">
        <f>COUNTIFS('Principles (All)'!P:P,"Not Assessed",'Principles (All)'!$E:$E,Summary!$B105)</f>
        <v>0</v>
      </c>
      <c r="T105">
        <f>COUNTIFS('Principles (All)'!M:M,"Y",'Principles (All)'!$E:$E,Summary!$B105)</f>
        <v>0</v>
      </c>
      <c r="U105">
        <f>COUNTIFS('Principles (All)'!N:N,"Y",'Principles (All)'!$E:$E,Summary!$B105)</f>
        <v>0</v>
      </c>
      <c r="V105">
        <f>COUNTIFS('Principles (All)'!O:O,"Y",'Principles (All)'!$E:$E,Summary!$B105)</f>
        <v>0</v>
      </c>
      <c r="W105">
        <f>COUNTIFS('Principles (All)'!P:P,"Y",'Principles (All)'!$E:$E,Summary!$B105)</f>
        <v>0</v>
      </c>
    </row>
    <row r="106" spans="1:23" ht="27.6">
      <c r="A106" s="322" t="s">
        <v>232</v>
      </c>
      <c r="B106" s="309" t="s">
        <v>345</v>
      </c>
      <c r="C106" s="310" t="s">
        <v>214</v>
      </c>
      <c r="D106" t="str">
        <f t="shared" si="4"/>
        <v/>
      </c>
      <c r="E106" t="str">
        <f t="shared" si="5"/>
        <v/>
      </c>
      <c r="F106" t="str">
        <f t="shared" si="6"/>
        <v/>
      </c>
      <c r="G106" t="str">
        <f t="shared" si="7"/>
        <v/>
      </c>
      <c r="H106">
        <f>COUNTIFS('Principles (All)'!M:M,"NA",'Principles (All)'!$E:$E,Summary!$B106)</f>
        <v>0</v>
      </c>
      <c r="I106">
        <f>COUNTIFS('Principles (All)'!N:N,"NA",'Principles (All)'!$E:$E,Summary!$B106)</f>
        <v>0</v>
      </c>
      <c r="J106">
        <f>COUNTIFS('Principles (All)'!O:O,"NA",'Principles (All)'!$E:$E,Summary!$B106)</f>
        <v>0</v>
      </c>
      <c r="K106">
        <f>COUNTIFS('Principles (All)'!P:P,"NA",'Principles (All)'!$E:$E,Summary!$B106)</f>
        <v>0</v>
      </c>
      <c r="L106">
        <f>COUNTIFS('Principles (All)'!M:M,"N",'Principles (All)'!$E:$E,Summary!$B106)</f>
        <v>0</v>
      </c>
      <c r="M106">
        <f>COUNTIFS('Principles (All)'!N:N,"N",'Principles (All)'!$E:$E,Summary!$B106)</f>
        <v>0</v>
      </c>
      <c r="N106">
        <f>COUNTIFS('Principles (All)'!O:O,"N",'Principles (All)'!$E:$E,Summary!$B106)</f>
        <v>0</v>
      </c>
      <c r="O106">
        <f>COUNTIFS('Principles (All)'!P:P,"N",'Principles (All)'!$E:$E,Summary!$B106)</f>
        <v>0</v>
      </c>
      <c r="P106">
        <f>COUNTIFS('Principles (All)'!M:M,"Not Assessed",'Principles (All)'!$E:$E,Summary!$B106)</f>
        <v>0</v>
      </c>
      <c r="Q106">
        <f>COUNTIFS('Principles (All)'!N:N,"Not Assessed",'Principles (All)'!$E:$E,Summary!$B106)</f>
        <v>0</v>
      </c>
      <c r="R106">
        <f>COUNTIFS('Principles (All)'!O:O,"Not Assessed",'Principles (All)'!$E:$E,Summary!$B106)</f>
        <v>0</v>
      </c>
      <c r="S106">
        <f>COUNTIFS('Principles (All)'!P:P,"Not Assessed",'Principles (All)'!$E:$E,Summary!$B106)</f>
        <v>0</v>
      </c>
      <c r="T106">
        <f>COUNTIFS('Principles (All)'!M:M,"Y",'Principles (All)'!$E:$E,Summary!$B106)</f>
        <v>0</v>
      </c>
      <c r="U106">
        <f>COUNTIFS('Principles (All)'!N:N,"Y",'Principles (All)'!$E:$E,Summary!$B106)</f>
        <v>0</v>
      </c>
      <c r="V106">
        <f>COUNTIFS('Principles (All)'!O:O,"Y",'Principles (All)'!$E:$E,Summary!$B106)</f>
        <v>0</v>
      </c>
      <c r="W106">
        <f>COUNTIFS('Principles (All)'!P:P,"Y",'Principles (All)'!$E:$E,Summary!$B106)</f>
        <v>0</v>
      </c>
    </row>
    <row r="107" spans="1:23" ht="27.6">
      <c r="A107" s="322" t="s">
        <v>232</v>
      </c>
      <c r="B107" s="309" t="s">
        <v>346</v>
      </c>
      <c r="C107" s="310" t="s">
        <v>214</v>
      </c>
      <c r="D107" t="str">
        <f t="shared" si="4"/>
        <v/>
      </c>
      <c r="E107" t="str">
        <f t="shared" si="5"/>
        <v/>
      </c>
      <c r="F107" t="str">
        <f t="shared" si="6"/>
        <v/>
      </c>
      <c r="G107" t="str">
        <f t="shared" si="7"/>
        <v/>
      </c>
      <c r="H107">
        <f>COUNTIFS('Principles (All)'!M:M,"NA",'Principles (All)'!$E:$E,Summary!$B107)</f>
        <v>0</v>
      </c>
      <c r="I107">
        <f>COUNTIFS('Principles (All)'!N:N,"NA",'Principles (All)'!$E:$E,Summary!$B107)</f>
        <v>0</v>
      </c>
      <c r="J107">
        <f>COUNTIFS('Principles (All)'!O:O,"NA",'Principles (All)'!$E:$E,Summary!$B107)</f>
        <v>0</v>
      </c>
      <c r="K107">
        <f>COUNTIFS('Principles (All)'!P:P,"NA",'Principles (All)'!$E:$E,Summary!$B107)</f>
        <v>0</v>
      </c>
      <c r="L107">
        <f>COUNTIFS('Principles (All)'!M:M,"N",'Principles (All)'!$E:$E,Summary!$B107)</f>
        <v>0</v>
      </c>
      <c r="M107">
        <f>COUNTIFS('Principles (All)'!N:N,"N",'Principles (All)'!$E:$E,Summary!$B107)</f>
        <v>0</v>
      </c>
      <c r="N107">
        <f>COUNTIFS('Principles (All)'!O:O,"N",'Principles (All)'!$E:$E,Summary!$B107)</f>
        <v>0</v>
      </c>
      <c r="O107">
        <f>COUNTIFS('Principles (All)'!P:P,"N",'Principles (All)'!$E:$E,Summary!$B107)</f>
        <v>0</v>
      </c>
      <c r="P107">
        <f>COUNTIFS('Principles (All)'!M:M,"Not Assessed",'Principles (All)'!$E:$E,Summary!$B107)</f>
        <v>0</v>
      </c>
      <c r="Q107">
        <f>COUNTIFS('Principles (All)'!N:N,"Not Assessed",'Principles (All)'!$E:$E,Summary!$B107)</f>
        <v>0</v>
      </c>
      <c r="R107">
        <f>COUNTIFS('Principles (All)'!O:O,"Not Assessed",'Principles (All)'!$E:$E,Summary!$B107)</f>
        <v>0</v>
      </c>
      <c r="S107">
        <f>COUNTIFS('Principles (All)'!P:P,"Not Assessed",'Principles (All)'!$E:$E,Summary!$B107)</f>
        <v>0</v>
      </c>
      <c r="T107">
        <f>COUNTIFS('Principles (All)'!M:M,"Y",'Principles (All)'!$E:$E,Summary!$B107)</f>
        <v>0</v>
      </c>
      <c r="U107">
        <f>COUNTIFS('Principles (All)'!N:N,"Y",'Principles (All)'!$E:$E,Summary!$B107)</f>
        <v>0</v>
      </c>
      <c r="V107">
        <f>COUNTIFS('Principles (All)'!O:O,"Y",'Principles (All)'!$E:$E,Summary!$B107)</f>
        <v>0</v>
      </c>
      <c r="W107">
        <f>COUNTIFS('Principles (All)'!P:P,"Y",'Principles (All)'!$E:$E,Summary!$B107)</f>
        <v>0</v>
      </c>
    </row>
    <row r="108" spans="1:23" ht="27.6">
      <c r="A108" s="322" t="s">
        <v>232</v>
      </c>
      <c r="B108" s="309" t="s">
        <v>347</v>
      </c>
      <c r="C108" s="310" t="s">
        <v>214</v>
      </c>
      <c r="D108" t="str">
        <f t="shared" si="4"/>
        <v/>
      </c>
      <c r="E108" t="str">
        <f t="shared" si="5"/>
        <v/>
      </c>
      <c r="F108" t="str">
        <f t="shared" si="6"/>
        <v/>
      </c>
      <c r="G108" t="str">
        <f t="shared" si="7"/>
        <v/>
      </c>
      <c r="H108">
        <f>COUNTIFS('Principles (All)'!M:M,"NA",'Principles (All)'!$E:$E,Summary!$B108)</f>
        <v>0</v>
      </c>
      <c r="I108">
        <f>COUNTIFS('Principles (All)'!N:N,"NA",'Principles (All)'!$E:$E,Summary!$B108)</f>
        <v>0</v>
      </c>
      <c r="J108">
        <f>COUNTIFS('Principles (All)'!O:O,"NA",'Principles (All)'!$E:$E,Summary!$B108)</f>
        <v>0</v>
      </c>
      <c r="K108">
        <f>COUNTIFS('Principles (All)'!P:P,"NA",'Principles (All)'!$E:$E,Summary!$B108)</f>
        <v>0</v>
      </c>
      <c r="L108">
        <f>COUNTIFS('Principles (All)'!M:M,"N",'Principles (All)'!$E:$E,Summary!$B108)</f>
        <v>0</v>
      </c>
      <c r="M108">
        <f>COUNTIFS('Principles (All)'!N:N,"N",'Principles (All)'!$E:$E,Summary!$B108)</f>
        <v>0</v>
      </c>
      <c r="N108">
        <f>COUNTIFS('Principles (All)'!O:O,"N",'Principles (All)'!$E:$E,Summary!$B108)</f>
        <v>0</v>
      </c>
      <c r="O108">
        <f>COUNTIFS('Principles (All)'!P:P,"N",'Principles (All)'!$E:$E,Summary!$B108)</f>
        <v>0</v>
      </c>
      <c r="P108">
        <f>COUNTIFS('Principles (All)'!M:M,"Not Assessed",'Principles (All)'!$E:$E,Summary!$B108)</f>
        <v>0</v>
      </c>
      <c r="Q108">
        <f>COUNTIFS('Principles (All)'!N:N,"Not Assessed",'Principles (All)'!$E:$E,Summary!$B108)</f>
        <v>0</v>
      </c>
      <c r="R108">
        <f>COUNTIFS('Principles (All)'!O:O,"Not Assessed",'Principles (All)'!$E:$E,Summary!$B108)</f>
        <v>0</v>
      </c>
      <c r="S108">
        <f>COUNTIFS('Principles (All)'!P:P,"Not Assessed",'Principles (All)'!$E:$E,Summary!$B108)</f>
        <v>0</v>
      </c>
      <c r="T108">
        <f>COUNTIFS('Principles (All)'!M:M,"Y",'Principles (All)'!$E:$E,Summary!$B108)</f>
        <v>0</v>
      </c>
      <c r="U108">
        <f>COUNTIFS('Principles (All)'!N:N,"Y",'Principles (All)'!$E:$E,Summary!$B108)</f>
        <v>0</v>
      </c>
      <c r="V108">
        <f>COUNTIFS('Principles (All)'!O:O,"Y",'Principles (All)'!$E:$E,Summary!$B108)</f>
        <v>0</v>
      </c>
      <c r="W108">
        <f>COUNTIFS('Principles (All)'!P:P,"Y",'Principles (All)'!$E:$E,Summary!$B108)</f>
        <v>0</v>
      </c>
    </row>
    <row r="109" spans="1:23" ht="27.6">
      <c r="A109" s="322" t="s">
        <v>232</v>
      </c>
      <c r="B109" s="309" t="s">
        <v>348</v>
      </c>
      <c r="C109" s="310" t="s">
        <v>214</v>
      </c>
      <c r="D109" t="str">
        <f t="shared" si="4"/>
        <v/>
      </c>
      <c r="E109" t="str">
        <f t="shared" si="5"/>
        <v/>
      </c>
      <c r="F109" t="str">
        <f t="shared" si="6"/>
        <v/>
      </c>
      <c r="G109" t="str">
        <f t="shared" si="7"/>
        <v/>
      </c>
      <c r="H109">
        <f>COUNTIFS('Principles (All)'!M:M,"NA",'Principles (All)'!$E:$E,Summary!$B109)</f>
        <v>0</v>
      </c>
      <c r="I109">
        <f>COUNTIFS('Principles (All)'!N:N,"NA",'Principles (All)'!$E:$E,Summary!$B109)</f>
        <v>0</v>
      </c>
      <c r="J109">
        <f>COUNTIFS('Principles (All)'!O:O,"NA",'Principles (All)'!$E:$E,Summary!$B109)</f>
        <v>0</v>
      </c>
      <c r="K109">
        <f>COUNTIFS('Principles (All)'!P:P,"NA",'Principles (All)'!$E:$E,Summary!$B109)</f>
        <v>0</v>
      </c>
      <c r="L109">
        <f>COUNTIFS('Principles (All)'!M:M,"N",'Principles (All)'!$E:$E,Summary!$B109)</f>
        <v>0</v>
      </c>
      <c r="M109">
        <f>COUNTIFS('Principles (All)'!N:N,"N",'Principles (All)'!$E:$E,Summary!$B109)</f>
        <v>0</v>
      </c>
      <c r="N109">
        <f>COUNTIFS('Principles (All)'!O:O,"N",'Principles (All)'!$E:$E,Summary!$B109)</f>
        <v>0</v>
      </c>
      <c r="O109">
        <f>COUNTIFS('Principles (All)'!P:P,"N",'Principles (All)'!$E:$E,Summary!$B109)</f>
        <v>0</v>
      </c>
      <c r="P109">
        <f>COUNTIFS('Principles (All)'!M:M,"Not Assessed",'Principles (All)'!$E:$E,Summary!$B109)</f>
        <v>0</v>
      </c>
      <c r="Q109">
        <f>COUNTIFS('Principles (All)'!N:N,"Not Assessed",'Principles (All)'!$E:$E,Summary!$B109)</f>
        <v>0</v>
      </c>
      <c r="R109">
        <f>COUNTIFS('Principles (All)'!O:O,"Not Assessed",'Principles (All)'!$E:$E,Summary!$B109)</f>
        <v>0</v>
      </c>
      <c r="S109">
        <f>COUNTIFS('Principles (All)'!P:P,"Not Assessed",'Principles (All)'!$E:$E,Summary!$B109)</f>
        <v>0</v>
      </c>
      <c r="T109">
        <f>COUNTIFS('Principles (All)'!M:M,"Y",'Principles (All)'!$E:$E,Summary!$B109)</f>
        <v>0</v>
      </c>
      <c r="U109">
        <f>COUNTIFS('Principles (All)'!N:N,"Y",'Principles (All)'!$E:$E,Summary!$B109)</f>
        <v>0</v>
      </c>
      <c r="V109">
        <f>COUNTIFS('Principles (All)'!O:O,"Y",'Principles (All)'!$E:$E,Summary!$B109)</f>
        <v>0</v>
      </c>
      <c r="W109">
        <f>COUNTIFS('Principles (All)'!P:P,"Y",'Principles (All)'!$E:$E,Summary!$B109)</f>
        <v>0</v>
      </c>
    </row>
    <row r="110" spans="1:23" ht="27.6">
      <c r="A110" s="322" t="s">
        <v>232</v>
      </c>
      <c r="B110" s="309" t="s">
        <v>349</v>
      </c>
      <c r="C110" s="310" t="s">
        <v>214</v>
      </c>
      <c r="D110" t="str">
        <f t="shared" si="4"/>
        <v/>
      </c>
      <c r="E110" t="str">
        <f t="shared" si="5"/>
        <v/>
      </c>
      <c r="F110" t="str">
        <f t="shared" si="6"/>
        <v/>
      </c>
      <c r="G110" t="str">
        <f t="shared" si="7"/>
        <v/>
      </c>
      <c r="H110">
        <f>COUNTIFS('Principles (All)'!M:M,"NA",'Principles (All)'!$E:$E,Summary!$B110)</f>
        <v>0</v>
      </c>
      <c r="I110">
        <f>COUNTIFS('Principles (All)'!N:N,"NA",'Principles (All)'!$E:$E,Summary!$B110)</f>
        <v>0</v>
      </c>
      <c r="J110">
        <f>COUNTIFS('Principles (All)'!O:O,"NA",'Principles (All)'!$E:$E,Summary!$B110)</f>
        <v>0</v>
      </c>
      <c r="K110">
        <f>COUNTIFS('Principles (All)'!P:P,"NA",'Principles (All)'!$E:$E,Summary!$B110)</f>
        <v>0</v>
      </c>
      <c r="L110">
        <f>COUNTIFS('Principles (All)'!M:M,"N",'Principles (All)'!$E:$E,Summary!$B110)</f>
        <v>0</v>
      </c>
      <c r="M110">
        <f>COUNTIFS('Principles (All)'!N:N,"N",'Principles (All)'!$E:$E,Summary!$B110)</f>
        <v>0</v>
      </c>
      <c r="N110">
        <f>COUNTIFS('Principles (All)'!O:O,"N",'Principles (All)'!$E:$E,Summary!$B110)</f>
        <v>0</v>
      </c>
      <c r="O110">
        <f>COUNTIFS('Principles (All)'!P:P,"N",'Principles (All)'!$E:$E,Summary!$B110)</f>
        <v>0</v>
      </c>
      <c r="P110">
        <f>COUNTIFS('Principles (All)'!M:M,"Not Assessed",'Principles (All)'!$E:$E,Summary!$B110)</f>
        <v>0</v>
      </c>
      <c r="Q110">
        <f>COUNTIFS('Principles (All)'!N:N,"Not Assessed",'Principles (All)'!$E:$E,Summary!$B110)</f>
        <v>0</v>
      </c>
      <c r="R110">
        <f>COUNTIFS('Principles (All)'!O:O,"Not Assessed",'Principles (All)'!$E:$E,Summary!$B110)</f>
        <v>0</v>
      </c>
      <c r="S110">
        <f>COUNTIFS('Principles (All)'!P:P,"Not Assessed",'Principles (All)'!$E:$E,Summary!$B110)</f>
        <v>0</v>
      </c>
      <c r="T110">
        <f>COUNTIFS('Principles (All)'!M:M,"Y",'Principles (All)'!$E:$E,Summary!$B110)</f>
        <v>0</v>
      </c>
      <c r="U110">
        <f>COUNTIFS('Principles (All)'!N:N,"Y",'Principles (All)'!$E:$E,Summary!$B110)</f>
        <v>0</v>
      </c>
      <c r="V110">
        <f>COUNTIFS('Principles (All)'!O:O,"Y",'Principles (All)'!$E:$E,Summary!$B110)</f>
        <v>0</v>
      </c>
      <c r="W110">
        <f>COUNTIFS('Principles (All)'!P:P,"Y",'Principles (All)'!$E:$E,Summary!$B110)</f>
        <v>0</v>
      </c>
    </row>
    <row r="111" spans="1:23" ht="27.6">
      <c r="A111" s="322" t="s">
        <v>232</v>
      </c>
      <c r="B111" s="309" t="s">
        <v>350</v>
      </c>
      <c r="C111" s="312" t="s">
        <v>225</v>
      </c>
      <c r="D111" t="str">
        <f t="shared" si="4"/>
        <v/>
      </c>
      <c r="E111" t="str">
        <f t="shared" si="5"/>
        <v/>
      </c>
      <c r="F111" t="str">
        <f t="shared" si="6"/>
        <v/>
      </c>
      <c r="G111" t="str">
        <f t="shared" si="7"/>
        <v/>
      </c>
      <c r="H111">
        <f>COUNTIFS('Principles (All)'!M:M,"NA",'Principles (All)'!$E:$E,Summary!$B111)</f>
        <v>0</v>
      </c>
      <c r="I111">
        <f>COUNTIFS('Principles (All)'!N:N,"NA",'Principles (All)'!$E:$E,Summary!$B111)</f>
        <v>0</v>
      </c>
      <c r="J111">
        <f>COUNTIFS('Principles (All)'!O:O,"NA",'Principles (All)'!$E:$E,Summary!$B111)</f>
        <v>0</v>
      </c>
      <c r="K111">
        <f>COUNTIFS('Principles (All)'!P:P,"NA",'Principles (All)'!$E:$E,Summary!$B111)</f>
        <v>0</v>
      </c>
      <c r="L111">
        <f>COUNTIFS('Principles (All)'!M:M,"N",'Principles (All)'!$E:$E,Summary!$B111)</f>
        <v>0</v>
      </c>
      <c r="M111">
        <f>COUNTIFS('Principles (All)'!N:N,"N",'Principles (All)'!$E:$E,Summary!$B111)</f>
        <v>0</v>
      </c>
      <c r="N111">
        <f>COUNTIFS('Principles (All)'!O:O,"N",'Principles (All)'!$E:$E,Summary!$B111)</f>
        <v>0</v>
      </c>
      <c r="O111">
        <f>COUNTIFS('Principles (All)'!P:P,"N",'Principles (All)'!$E:$E,Summary!$B111)</f>
        <v>0</v>
      </c>
      <c r="P111">
        <f>COUNTIFS('Principles (All)'!M:M,"Not Assessed",'Principles (All)'!$E:$E,Summary!$B111)</f>
        <v>0</v>
      </c>
      <c r="Q111">
        <f>COUNTIFS('Principles (All)'!N:N,"Not Assessed",'Principles (All)'!$E:$E,Summary!$B111)</f>
        <v>0</v>
      </c>
      <c r="R111">
        <f>COUNTIFS('Principles (All)'!O:O,"Not Assessed",'Principles (All)'!$E:$E,Summary!$B111)</f>
        <v>0</v>
      </c>
      <c r="S111">
        <f>COUNTIFS('Principles (All)'!P:P,"Not Assessed",'Principles (All)'!$E:$E,Summary!$B111)</f>
        <v>0</v>
      </c>
      <c r="T111">
        <f>COUNTIFS('Principles (All)'!M:M,"Y",'Principles (All)'!$E:$E,Summary!$B111)</f>
        <v>0</v>
      </c>
      <c r="U111">
        <f>COUNTIFS('Principles (All)'!N:N,"Y",'Principles (All)'!$E:$E,Summary!$B111)</f>
        <v>0</v>
      </c>
      <c r="V111">
        <f>COUNTIFS('Principles (All)'!O:O,"Y",'Principles (All)'!$E:$E,Summary!$B111)</f>
        <v>0</v>
      </c>
      <c r="W111">
        <f>COUNTIFS('Principles (All)'!P:P,"Y",'Principles (All)'!$E:$E,Summary!$B111)</f>
        <v>0</v>
      </c>
    </row>
    <row r="112" spans="1:23" ht="27.6">
      <c r="A112" s="322" t="s">
        <v>232</v>
      </c>
      <c r="B112" s="309" t="s">
        <v>351</v>
      </c>
      <c r="C112" s="312" t="s">
        <v>225</v>
      </c>
      <c r="D112" t="str">
        <f t="shared" si="4"/>
        <v/>
      </c>
      <c r="E112" t="str">
        <f t="shared" si="5"/>
        <v/>
      </c>
      <c r="F112" t="str">
        <f t="shared" si="6"/>
        <v/>
      </c>
      <c r="G112" t="str">
        <f t="shared" si="7"/>
        <v/>
      </c>
      <c r="H112">
        <f>COUNTIFS('Principles (All)'!M:M,"NA",'Principles (All)'!$E:$E,Summary!$B112)</f>
        <v>0</v>
      </c>
      <c r="I112">
        <f>COUNTIFS('Principles (All)'!N:N,"NA",'Principles (All)'!$E:$E,Summary!$B112)</f>
        <v>0</v>
      </c>
      <c r="J112">
        <f>COUNTIFS('Principles (All)'!O:O,"NA",'Principles (All)'!$E:$E,Summary!$B112)</f>
        <v>0</v>
      </c>
      <c r="K112">
        <f>COUNTIFS('Principles (All)'!P:P,"NA",'Principles (All)'!$E:$E,Summary!$B112)</f>
        <v>0</v>
      </c>
      <c r="L112">
        <f>COUNTIFS('Principles (All)'!M:M,"N",'Principles (All)'!$E:$E,Summary!$B112)</f>
        <v>0</v>
      </c>
      <c r="M112">
        <f>COUNTIFS('Principles (All)'!N:N,"N",'Principles (All)'!$E:$E,Summary!$B112)</f>
        <v>0</v>
      </c>
      <c r="N112">
        <f>COUNTIFS('Principles (All)'!O:O,"N",'Principles (All)'!$E:$E,Summary!$B112)</f>
        <v>0</v>
      </c>
      <c r="O112">
        <f>COUNTIFS('Principles (All)'!P:P,"N",'Principles (All)'!$E:$E,Summary!$B112)</f>
        <v>0</v>
      </c>
      <c r="P112">
        <f>COUNTIFS('Principles (All)'!M:M,"Not Assessed",'Principles (All)'!$E:$E,Summary!$B112)</f>
        <v>0</v>
      </c>
      <c r="Q112">
        <f>COUNTIFS('Principles (All)'!N:N,"Not Assessed",'Principles (All)'!$E:$E,Summary!$B112)</f>
        <v>0</v>
      </c>
      <c r="R112">
        <f>COUNTIFS('Principles (All)'!O:O,"Not Assessed",'Principles (All)'!$E:$E,Summary!$B112)</f>
        <v>0</v>
      </c>
      <c r="S112">
        <f>COUNTIFS('Principles (All)'!P:P,"Not Assessed",'Principles (All)'!$E:$E,Summary!$B112)</f>
        <v>0</v>
      </c>
      <c r="T112">
        <f>COUNTIFS('Principles (All)'!M:M,"Y",'Principles (All)'!$E:$E,Summary!$B112)</f>
        <v>0</v>
      </c>
      <c r="U112">
        <f>COUNTIFS('Principles (All)'!N:N,"Y",'Principles (All)'!$E:$E,Summary!$B112)</f>
        <v>0</v>
      </c>
      <c r="V112">
        <f>COUNTIFS('Principles (All)'!O:O,"Y",'Principles (All)'!$E:$E,Summary!$B112)</f>
        <v>0</v>
      </c>
      <c r="W112">
        <f>COUNTIFS('Principles (All)'!P:P,"Y",'Principles (All)'!$E:$E,Summary!$B112)</f>
        <v>0</v>
      </c>
    </row>
    <row r="113" spans="1:23" ht="27.6">
      <c r="A113" s="322" t="s">
        <v>232</v>
      </c>
      <c r="B113" s="309" t="s">
        <v>352</v>
      </c>
      <c r="C113" s="312" t="s">
        <v>225</v>
      </c>
      <c r="D113" t="str">
        <f t="shared" si="4"/>
        <v/>
      </c>
      <c r="E113" t="str">
        <f t="shared" si="5"/>
        <v/>
      </c>
      <c r="F113" t="str">
        <f t="shared" si="6"/>
        <v/>
      </c>
      <c r="G113" t="str">
        <f t="shared" si="7"/>
        <v/>
      </c>
      <c r="H113">
        <f>COUNTIFS('Principles (All)'!M:M,"NA",'Principles (All)'!$E:$E,Summary!$B113)</f>
        <v>0</v>
      </c>
      <c r="I113">
        <f>COUNTIFS('Principles (All)'!N:N,"NA",'Principles (All)'!$E:$E,Summary!$B113)</f>
        <v>0</v>
      </c>
      <c r="J113">
        <f>COUNTIFS('Principles (All)'!O:O,"NA",'Principles (All)'!$E:$E,Summary!$B113)</f>
        <v>0</v>
      </c>
      <c r="K113">
        <f>COUNTIFS('Principles (All)'!P:P,"NA",'Principles (All)'!$E:$E,Summary!$B113)</f>
        <v>0</v>
      </c>
      <c r="L113">
        <f>COUNTIFS('Principles (All)'!M:M,"N",'Principles (All)'!$E:$E,Summary!$B113)</f>
        <v>0</v>
      </c>
      <c r="M113">
        <f>COUNTIFS('Principles (All)'!N:N,"N",'Principles (All)'!$E:$E,Summary!$B113)</f>
        <v>0</v>
      </c>
      <c r="N113">
        <f>COUNTIFS('Principles (All)'!O:O,"N",'Principles (All)'!$E:$E,Summary!$B113)</f>
        <v>0</v>
      </c>
      <c r="O113">
        <f>COUNTIFS('Principles (All)'!P:P,"N",'Principles (All)'!$E:$E,Summary!$B113)</f>
        <v>0</v>
      </c>
      <c r="P113">
        <f>COUNTIFS('Principles (All)'!M:M,"Not Assessed",'Principles (All)'!$E:$E,Summary!$B113)</f>
        <v>0</v>
      </c>
      <c r="Q113">
        <f>COUNTIFS('Principles (All)'!N:N,"Not Assessed",'Principles (All)'!$E:$E,Summary!$B113)</f>
        <v>0</v>
      </c>
      <c r="R113">
        <f>COUNTIFS('Principles (All)'!O:O,"Not Assessed",'Principles (All)'!$E:$E,Summary!$B113)</f>
        <v>0</v>
      </c>
      <c r="S113">
        <f>COUNTIFS('Principles (All)'!P:P,"Not Assessed",'Principles (All)'!$E:$E,Summary!$B113)</f>
        <v>0</v>
      </c>
      <c r="T113">
        <f>COUNTIFS('Principles (All)'!M:M,"Y",'Principles (All)'!$E:$E,Summary!$B113)</f>
        <v>0</v>
      </c>
      <c r="U113">
        <f>COUNTIFS('Principles (All)'!N:N,"Y",'Principles (All)'!$E:$E,Summary!$B113)</f>
        <v>0</v>
      </c>
      <c r="V113">
        <f>COUNTIFS('Principles (All)'!O:O,"Y",'Principles (All)'!$E:$E,Summary!$B113)</f>
        <v>0</v>
      </c>
      <c r="W113">
        <f>COUNTIFS('Principles (All)'!P:P,"Y",'Principles (All)'!$E:$E,Summary!$B113)</f>
        <v>0</v>
      </c>
    </row>
    <row r="114" spans="1:23" ht="27.6">
      <c r="A114" s="322" t="s">
        <v>232</v>
      </c>
      <c r="B114" s="309" t="s">
        <v>353</v>
      </c>
      <c r="C114" s="312" t="s">
        <v>225</v>
      </c>
      <c r="D114" t="str">
        <f t="shared" si="4"/>
        <v/>
      </c>
      <c r="E114" t="str">
        <f t="shared" si="5"/>
        <v/>
      </c>
      <c r="F114" t="str">
        <f t="shared" si="6"/>
        <v/>
      </c>
      <c r="G114" t="str">
        <f t="shared" si="7"/>
        <v/>
      </c>
      <c r="H114">
        <f>COUNTIFS('Principles (All)'!M:M,"NA",'Principles (All)'!$E:$E,Summary!$B114)</f>
        <v>0</v>
      </c>
      <c r="I114">
        <f>COUNTIFS('Principles (All)'!N:N,"NA",'Principles (All)'!$E:$E,Summary!$B114)</f>
        <v>0</v>
      </c>
      <c r="J114">
        <f>COUNTIFS('Principles (All)'!O:O,"NA",'Principles (All)'!$E:$E,Summary!$B114)</f>
        <v>0</v>
      </c>
      <c r="K114">
        <f>COUNTIFS('Principles (All)'!P:P,"NA",'Principles (All)'!$E:$E,Summary!$B114)</f>
        <v>0</v>
      </c>
      <c r="L114">
        <f>COUNTIFS('Principles (All)'!M:M,"N",'Principles (All)'!$E:$E,Summary!$B114)</f>
        <v>0</v>
      </c>
      <c r="M114">
        <f>COUNTIFS('Principles (All)'!N:N,"N",'Principles (All)'!$E:$E,Summary!$B114)</f>
        <v>0</v>
      </c>
      <c r="N114">
        <f>COUNTIFS('Principles (All)'!O:O,"N",'Principles (All)'!$E:$E,Summary!$B114)</f>
        <v>0</v>
      </c>
      <c r="O114">
        <f>COUNTIFS('Principles (All)'!P:P,"N",'Principles (All)'!$E:$E,Summary!$B114)</f>
        <v>0</v>
      </c>
      <c r="P114">
        <f>COUNTIFS('Principles (All)'!M:M,"Not Assessed",'Principles (All)'!$E:$E,Summary!$B114)</f>
        <v>0</v>
      </c>
      <c r="Q114">
        <f>COUNTIFS('Principles (All)'!N:N,"Not Assessed",'Principles (All)'!$E:$E,Summary!$B114)</f>
        <v>0</v>
      </c>
      <c r="R114">
        <f>COUNTIFS('Principles (All)'!O:O,"Not Assessed",'Principles (All)'!$E:$E,Summary!$B114)</f>
        <v>0</v>
      </c>
      <c r="S114">
        <f>COUNTIFS('Principles (All)'!P:P,"Not Assessed",'Principles (All)'!$E:$E,Summary!$B114)</f>
        <v>0</v>
      </c>
      <c r="T114">
        <f>COUNTIFS('Principles (All)'!M:M,"Y",'Principles (All)'!$E:$E,Summary!$B114)</f>
        <v>0</v>
      </c>
      <c r="U114">
        <f>COUNTIFS('Principles (All)'!N:N,"Y",'Principles (All)'!$E:$E,Summary!$B114)</f>
        <v>0</v>
      </c>
      <c r="V114">
        <f>COUNTIFS('Principles (All)'!O:O,"Y",'Principles (All)'!$E:$E,Summary!$B114)</f>
        <v>0</v>
      </c>
      <c r="W114">
        <f>COUNTIFS('Principles (All)'!P:P,"Y",'Principles (All)'!$E:$E,Summary!$B114)</f>
        <v>0</v>
      </c>
    </row>
    <row r="115" spans="1:23" ht="27.6">
      <c r="A115" s="322" t="s">
        <v>232</v>
      </c>
      <c r="B115" s="309" t="s">
        <v>354</v>
      </c>
      <c r="C115" s="312" t="s">
        <v>225</v>
      </c>
      <c r="D115" t="str">
        <f t="shared" si="4"/>
        <v/>
      </c>
      <c r="E115" t="str">
        <f t="shared" si="5"/>
        <v/>
      </c>
      <c r="F115" t="str">
        <f t="shared" si="6"/>
        <v/>
      </c>
      <c r="G115" t="str">
        <f t="shared" si="7"/>
        <v/>
      </c>
      <c r="H115">
        <f>COUNTIFS('Principles (All)'!M:M,"NA",'Principles (All)'!$E:$E,Summary!$B115)</f>
        <v>0</v>
      </c>
      <c r="I115">
        <f>COUNTIFS('Principles (All)'!N:N,"NA",'Principles (All)'!$E:$E,Summary!$B115)</f>
        <v>0</v>
      </c>
      <c r="J115">
        <f>COUNTIFS('Principles (All)'!O:O,"NA",'Principles (All)'!$E:$E,Summary!$B115)</f>
        <v>0</v>
      </c>
      <c r="K115">
        <f>COUNTIFS('Principles (All)'!P:P,"NA",'Principles (All)'!$E:$E,Summary!$B115)</f>
        <v>0</v>
      </c>
      <c r="L115">
        <f>COUNTIFS('Principles (All)'!M:M,"N",'Principles (All)'!$E:$E,Summary!$B115)</f>
        <v>0</v>
      </c>
      <c r="M115">
        <f>COUNTIFS('Principles (All)'!N:N,"N",'Principles (All)'!$E:$E,Summary!$B115)</f>
        <v>0</v>
      </c>
      <c r="N115">
        <f>COUNTIFS('Principles (All)'!O:O,"N",'Principles (All)'!$E:$E,Summary!$B115)</f>
        <v>0</v>
      </c>
      <c r="O115">
        <f>COUNTIFS('Principles (All)'!P:P,"N",'Principles (All)'!$E:$E,Summary!$B115)</f>
        <v>0</v>
      </c>
      <c r="P115">
        <f>COUNTIFS('Principles (All)'!M:M,"Not Assessed",'Principles (All)'!$E:$E,Summary!$B115)</f>
        <v>0</v>
      </c>
      <c r="Q115">
        <f>COUNTIFS('Principles (All)'!N:N,"Not Assessed",'Principles (All)'!$E:$E,Summary!$B115)</f>
        <v>0</v>
      </c>
      <c r="R115">
        <f>COUNTIFS('Principles (All)'!O:O,"Not Assessed",'Principles (All)'!$E:$E,Summary!$B115)</f>
        <v>0</v>
      </c>
      <c r="S115">
        <f>COUNTIFS('Principles (All)'!P:P,"Not Assessed",'Principles (All)'!$E:$E,Summary!$B115)</f>
        <v>0</v>
      </c>
      <c r="T115">
        <f>COUNTIFS('Principles (All)'!M:M,"Y",'Principles (All)'!$E:$E,Summary!$B115)</f>
        <v>0</v>
      </c>
      <c r="U115">
        <f>COUNTIFS('Principles (All)'!N:N,"Y",'Principles (All)'!$E:$E,Summary!$B115)</f>
        <v>0</v>
      </c>
      <c r="V115">
        <f>COUNTIFS('Principles (All)'!O:O,"Y",'Principles (All)'!$E:$E,Summary!$B115)</f>
        <v>0</v>
      </c>
      <c r="W115">
        <f>COUNTIFS('Principles (All)'!P:P,"Y",'Principles (All)'!$E:$E,Summary!$B115)</f>
        <v>0</v>
      </c>
    </row>
    <row r="116" spans="1:23" ht="27.6">
      <c r="A116" s="322" t="s">
        <v>232</v>
      </c>
      <c r="B116" s="309" t="s">
        <v>355</v>
      </c>
      <c r="C116" s="312" t="s">
        <v>225</v>
      </c>
      <c r="D116" t="str">
        <f t="shared" si="4"/>
        <v/>
      </c>
      <c r="E116" t="str">
        <f t="shared" si="5"/>
        <v/>
      </c>
      <c r="F116" t="str">
        <f t="shared" si="6"/>
        <v/>
      </c>
      <c r="G116" t="str">
        <f t="shared" si="7"/>
        <v/>
      </c>
      <c r="H116">
        <f>COUNTIFS('Principles (All)'!M:M,"NA",'Principles (All)'!$E:$E,Summary!$B116)</f>
        <v>0</v>
      </c>
      <c r="I116">
        <f>COUNTIFS('Principles (All)'!N:N,"NA",'Principles (All)'!$E:$E,Summary!$B116)</f>
        <v>0</v>
      </c>
      <c r="J116">
        <f>COUNTIFS('Principles (All)'!O:O,"NA",'Principles (All)'!$E:$E,Summary!$B116)</f>
        <v>0</v>
      </c>
      <c r="K116">
        <f>COUNTIFS('Principles (All)'!P:P,"NA",'Principles (All)'!$E:$E,Summary!$B116)</f>
        <v>0</v>
      </c>
      <c r="L116">
        <f>COUNTIFS('Principles (All)'!M:M,"N",'Principles (All)'!$E:$E,Summary!$B116)</f>
        <v>0</v>
      </c>
      <c r="M116">
        <f>COUNTIFS('Principles (All)'!N:N,"N",'Principles (All)'!$E:$E,Summary!$B116)</f>
        <v>0</v>
      </c>
      <c r="N116">
        <f>COUNTIFS('Principles (All)'!O:O,"N",'Principles (All)'!$E:$E,Summary!$B116)</f>
        <v>0</v>
      </c>
      <c r="O116">
        <f>COUNTIFS('Principles (All)'!P:P,"N",'Principles (All)'!$E:$E,Summary!$B116)</f>
        <v>0</v>
      </c>
      <c r="P116">
        <f>COUNTIFS('Principles (All)'!M:M,"Not Assessed",'Principles (All)'!$E:$E,Summary!$B116)</f>
        <v>0</v>
      </c>
      <c r="Q116">
        <f>COUNTIFS('Principles (All)'!N:N,"Not Assessed",'Principles (All)'!$E:$E,Summary!$B116)</f>
        <v>0</v>
      </c>
      <c r="R116">
        <f>COUNTIFS('Principles (All)'!O:O,"Not Assessed",'Principles (All)'!$E:$E,Summary!$B116)</f>
        <v>0</v>
      </c>
      <c r="S116">
        <f>COUNTIFS('Principles (All)'!P:P,"Not Assessed",'Principles (All)'!$E:$E,Summary!$B116)</f>
        <v>0</v>
      </c>
      <c r="T116">
        <f>COUNTIFS('Principles (All)'!M:M,"Y",'Principles (All)'!$E:$E,Summary!$B116)</f>
        <v>0</v>
      </c>
      <c r="U116">
        <f>COUNTIFS('Principles (All)'!N:N,"Y",'Principles (All)'!$E:$E,Summary!$B116)</f>
        <v>0</v>
      </c>
      <c r="V116">
        <f>COUNTIFS('Principles (All)'!O:O,"Y",'Principles (All)'!$E:$E,Summary!$B116)</f>
        <v>0</v>
      </c>
      <c r="W116">
        <f>COUNTIFS('Principles (All)'!P:P,"Y",'Principles (All)'!$E:$E,Summary!$B116)</f>
        <v>0</v>
      </c>
    </row>
    <row r="117" spans="1:23" ht="27.6">
      <c r="A117" s="322" t="s">
        <v>232</v>
      </c>
      <c r="B117" s="309" t="s">
        <v>356</v>
      </c>
      <c r="C117" s="312" t="s">
        <v>225</v>
      </c>
      <c r="D117" t="str">
        <f t="shared" si="4"/>
        <v/>
      </c>
      <c r="E117" t="str">
        <f t="shared" si="5"/>
        <v/>
      </c>
      <c r="F117" t="str">
        <f t="shared" si="6"/>
        <v/>
      </c>
      <c r="G117" t="str">
        <f t="shared" si="7"/>
        <v/>
      </c>
      <c r="H117">
        <f>COUNTIFS('Principles (All)'!M:M,"NA",'Principles (All)'!$E:$E,Summary!$B117)</f>
        <v>0</v>
      </c>
      <c r="I117">
        <f>COUNTIFS('Principles (All)'!N:N,"NA",'Principles (All)'!$E:$E,Summary!$B117)</f>
        <v>0</v>
      </c>
      <c r="J117">
        <f>COUNTIFS('Principles (All)'!O:O,"NA",'Principles (All)'!$E:$E,Summary!$B117)</f>
        <v>0</v>
      </c>
      <c r="K117">
        <f>COUNTIFS('Principles (All)'!P:P,"NA",'Principles (All)'!$E:$E,Summary!$B117)</f>
        <v>0</v>
      </c>
      <c r="L117">
        <f>COUNTIFS('Principles (All)'!M:M,"N",'Principles (All)'!$E:$E,Summary!$B117)</f>
        <v>0</v>
      </c>
      <c r="M117">
        <f>COUNTIFS('Principles (All)'!N:N,"N",'Principles (All)'!$E:$E,Summary!$B117)</f>
        <v>0</v>
      </c>
      <c r="N117">
        <f>COUNTIFS('Principles (All)'!O:O,"N",'Principles (All)'!$E:$E,Summary!$B117)</f>
        <v>0</v>
      </c>
      <c r="O117">
        <f>COUNTIFS('Principles (All)'!P:P,"N",'Principles (All)'!$E:$E,Summary!$B117)</f>
        <v>0</v>
      </c>
      <c r="P117">
        <f>COUNTIFS('Principles (All)'!M:M,"Not Assessed",'Principles (All)'!$E:$E,Summary!$B117)</f>
        <v>0</v>
      </c>
      <c r="Q117">
        <f>COUNTIFS('Principles (All)'!N:N,"Not Assessed",'Principles (All)'!$E:$E,Summary!$B117)</f>
        <v>0</v>
      </c>
      <c r="R117">
        <f>COUNTIFS('Principles (All)'!O:O,"Not Assessed",'Principles (All)'!$E:$E,Summary!$B117)</f>
        <v>0</v>
      </c>
      <c r="S117">
        <f>COUNTIFS('Principles (All)'!P:P,"Not Assessed",'Principles (All)'!$E:$E,Summary!$B117)</f>
        <v>0</v>
      </c>
      <c r="T117">
        <f>COUNTIFS('Principles (All)'!M:M,"Y",'Principles (All)'!$E:$E,Summary!$B117)</f>
        <v>0</v>
      </c>
      <c r="U117">
        <f>COUNTIFS('Principles (All)'!N:N,"Y",'Principles (All)'!$E:$E,Summary!$B117)</f>
        <v>0</v>
      </c>
      <c r="V117">
        <f>COUNTIFS('Principles (All)'!O:O,"Y",'Principles (All)'!$E:$E,Summary!$B117)</f>
        <v>0</v>
      </c>
      <c r="W117">
        <f>COUNTIFS('Principles (All)'!P:P,"Y",'Principles (All)'!$E:$E,Summary!$B117)</f>
        <v>0</v>
      </c>
    </row>
    <row r="118" spans="1:23" ht="27.6">
      <c r="A118" s="322" t="s">
        <v>234</v>
      </c>
      <c r="B118" s="309" t="s">
        <v>357</v>
      </c>
      <c r="C118" s="310" t="s">
        <v>214</v>
      </c>
      <c r="D118" t="str">
        <f t="shared" si="4"/>
        <v/>
      </c>
      <c r="E118" t="str">
        <f t="shared" si="5"/>
        <v/>
      </c>
      <c r="F118" t="str">
        <f t="shared" si="6"/>
        <v/>
      </c>
      <c r="G118" t="str">
        <f t="shared" si="7"/>
        <v/>
      </c>
      <c r="H118">
        <f>COUNTIFS('Principles (All)'!M:M,"NA",'Principles (All)'!$E:$E,Summary!$B118)</f>
        <v>0</v>
      </c>
      <c r="I118">
        <f>COUNTIFS('Principles (All)'!N:N,"NA",'Principles (All)'!$E:$E,Summary!$B118)</f>
        <v>0</v>
      </c>
      <c r="J118">
        <f>COUNTIFS('Principles (All)'!O:O,"NA",'Principles (All)'!$E:$E,Summary!$B118)</f>
        <v>0</v>
      </c>
      <c r="K118">
        <f>COUNTIFS('Principles (All)'!P:P,"NA",'Principles (All)'!$E:$E,Summary!$B118)</f>
        <v>0</v>
      </c>
      <c r="L118">
        <f>COUNTIFS('Principles (All)'!M:M,"N",'Principles (All)'!$E:$E,Summary!$B118)</f>
        <v>0</v>
      </c>
      <c r="M118">
        <f>COUNTIFS('Principles (All)'!N:N,"N",'Principles (All)'!$E:$E,Summary!$B118)</f>
        <v>0</v>
      </c>
      <c r="N118">
        <f>COUNTIFS('Principles (All)'!O:O,"N",'Principles (All)'!$E:$E,Summary!$B118)</f>
        <v>0</v>
      </c>
      <c r="O118">
        <f>COUNTIFS('Principles (All)'!P:P,"N",'Principles (All)'!$E:$E,Summary!$B118)</f>
        <v>0</v>
      </c>
      <c r="P118">
        <f>COUNTIFS('Principles (All)'!M:M,"Not Assessed",'Principles (All)'!$E:$E,Summary!$B118)</f>
        <v>0</v>
      </c>
      <c r="Q118">
        <f>COUNTIFS('Principles (All)'!N:N,"Not Assessed",'Principles (All)'!$E:$E,Summary!$B118)</f>
        <v>0</v>
      </c>
      <c r="R118">
        <f>COUNTIFS('Principles (All)'!O:O,"Not Assessed",'Principles (All)'!$E:$E,Summary!$B118)</f>
        <v>0</v>
      </c>
      <c r="S118">
        <f>COUNTIFS('Principles (All)'!P:P,"Not Assessed",'Principles (All)'!$E:$E,Summary!$B118)</f>
        <v>0</v>
      </c>
      <c r="T118">
        <f>COUNTIFS('Principles (All)'!M:M,"Y",'Principles (All)'!$E:$E,Summary!$B118)</f>
        <v>0</v>
      </c>
      <c r="U118">
        <f>COUNTIFS('Principles (All)'!N:N,"Y",'Principles (All)'!$E:$E,Summary!$B118)</f>
        <v>0</v>
      </c>
      <c r="V118">
        <f>COUNTIFS('Principles (All)'!O:O,"Y",'Principles (All)'!$E:$E,Summary!$B118)</f>
        <v>0</v>
      </c>
      <c r="W118">
        <f>COUNTIFS('Principles (All)'!P:P,"Y",'Principles (All)'!$E:$E,Summary!$B118)</f>
        <v>0</v>
      </c>
    </row>
    <row r="119" spans="1:23" ht="27.6">
      <c r="A119" s="322" t="s">
        <v>234</v>
      </c>
      <c r="B119" s="309" t="s">
        <v>358</v>
      </c>
      <c r="C119" s="310" t="s">
        <v>214</v>
      </c>
      <c r="D119" t="str">
        <f t="shared" si="4"/>
        <v/>
      </c>
      <c r="E119" t="str">
        <f t="shared" si="5"/>
        <v/>
      </c>
      <c r="F119" t="str">
        <f t="shared" si="6"/>
        <v/>
      </c>
      <c r="G119" t="str">
        <f t="shared" si="7"/>
        <v/>
      </c>
      <c r="H119">
        <f>COUNTIFS('Principles (All)'!M:M,"NA",'Principles (All)'!$E:$E,Summary!$B119)</f>
        <v>0</v>
      </c>
      <c r="I119">
        <f>COUNTIFS('Principles (All)'!N:N,"NA",'Principles (All)'!$E:$E,Summary!$B119)</f>
        <v>0</v>
      </c>
      <c r="J119">
        <f>COUNTIFS('Principles (All)'!O:O,"NA",'Principles (All)'!$E:$E,Summary!$B119)</f>
        <v>0</v>
      </c>
      <c r="K119">
        <f>COUNTIFS('Principles (All)'!P:P,"NA",'Principles (All)'!$E:$E,Summary!$B119)</f>
        <v>0</v>
      </c>
      <c r="L119">
        <f>COUNTIFS('Principles (All)'!M:M,"N",'Principles (All)'!$E:$E,Summary!$B119)</f>
        <v>0</v>
      </c>
      <c r="M119">
        <f>COUNTIFS('Principles (All)'!N:N,"N",'Principles (All)'!$E:$E,Summary!$B119)</f>
        <v>0</v>
      </c>
      <c r="N119">
        <f>COUNTIFS('Principles (All)'!O:O,"N",'Principles (All)'!$E:$E,Summary!$B119)</f>
        <v>0</v>
      </c>
      <c r="O119">
        <f>COUNTIFS('Principles (All)'!P:P,"N",'Principles (All)'!$E:$E,Summary!$B119)</f>
        <v>0</v>
      </c>
      <c r="P119">
        <f>COUNTIFS('Principles (All)'!M:M,"Not Assessed",'Principles (All)'!$E:$E,Summary!$B119)</f>
        <v>0</v>
      </c>
      <c r="Q119">
        <f>COUNTIFS('Principles (All)'!N:N,"Not Assessed",'Principles (All)'!$E:$E,Summary!$B119)</f>
        <v>0</v>
      </c>
      <c r="R119">
        <f>COUNTIFS('Principles (All)'!O:O,"Not Assessed",'Principles (All)'!$E:$E,Summary!$B119)</f>
        <v>0</v>
      </c>
      <c r="S119">
        <f>COUNTIFS('Principles (All)'!P:P,"Not Assessed",'Principles (All)'!$E:$E,Summary!$B119)</f>
        <v>0</v>
      </c>
      <c r="T119">
        <f>COUNTIFS('Principles (All)'!M:M,"Y",'Principles (All)'!$E:$E,Summary!$B119)</f>
        <v>0</v>
      </c>
      <c r="U119">
        <f>COUNTIFS('Principles (All)'!N:N,"Y",'Principles (All)'!$E:$E,Summary!$B119)</f>
        <v>0</v>
      </c>
      <c r="V119">
        <f>COUNTIFS('Principles (All)'!O:O,"Y",'Principles (All)'!$E:$E,Summary!$B119)</f>
        <v>0</v>
      </c>
      <c r="W119">
        <f>COUNTIFS('Principles (All)'!P:P,"Y",'Principles (All)'!$E:$E,Summary!$B119)</f>
        <v>0</v>
      </c>
    </row>
    <row r="120" spans="1:23" ht="27.6">
      <c r="A120" s="322" t="s">
        <v>234</v>
      </c>
      <c r="B120" s="309" t="s">
        <v>359</v>
      </c>
      <c r="C120" s="310" t="s">
        <v>214</v>
      </c>
      <c r="D120" t="str">
        <f t="shared" si="4"/>
        <v/>
      </c>
      <c r="E120" t="str">
        <f t="shared" si="5"/>
        <v/>
      </c>
      <c r="F120" t="str">
        <f t="shared" si="6"/>
        <v/>
      </c>
      <c r="G120" t="str">
        <f t="shared" si="7"/>
        <v/>
      </c>
      <c r="H120">
        <f>COUNTIFS('Principles (All)'!M:M,"NA",'Principles (All)'!$E:$E,Summary!$B120)</f>
        <v>0</v>
      </c>
      <c r="I120">
        <f>COUNTIFS('Principles (All)'!N:N,"NA",'Principles (All)'!$E:$E,Summary!$B120)</f>
        <v>0</v>
      </c>
      <c r="J120">
        <f>COUNTIFS('Principles (All)'!O:O,"NA",'Principles (All)'!$E:$E,Summary!$B120)</f>
        <v>0</v>
      </c>
      <c r="K120">
        <f>COUNTIFS('Principles (All)'!P:P,"NA",'Principles (All)'!$E:$E,Summary!$B120)</f>
        <v>0</v>
      </c>
      <c r="L120">
        <f>COUNTIFS('Principles (All)'!M:M,"N",'Principles (All)'!$E:$E,Summary!$B120)</f>
        <v>0</v>
      </c>
      <c r="M120">
        <f>COUNTIFS('Principles (All)'!N:N,"N",'Principles (All)'!$E:$E,Summary!$B120)</f>
        <v>0</v>
      </c>
      <c r="N120">
        <f>COUNTIFS('Principles (All)'!O:O,"N",'Principles (All)'!$E:$E,Summary!$B120)</f>
        <v>0</v>
      </c>
      <c r="O120">
        <f>COUNTIFS('Principles (All)'!P:P,"N",'Principles (All)'!$E:$E,Summary!$B120)</f>
        <v>0</v>
      </c>
      <c r="P120">
        <f>COUNTIFS('Principles (All)'!M:M,"Not Assessed",'Principles (All)'!$E:$E,Summary!$B120)</f>
        <v>0</v>
      </c>
      <c r="Q120">
        <f>COUNTIFS('Principles (All)'!N:N,"Not Assessed",'Principles (All)'!$E:$E,Summary!$B120)</f>
        <v>0</v>
      </c>
      <c r="R120">
        <f>COUNTIFS('Principles (All)'!O:O,"Not Assessed",'Principles (All)'!$E:$E,Summary!$B120)</f>
        <v>0</v>
      </c>
      <c r="S120">
        <f>COUNTIFS('Principles (All)'!P:P,"Not Assessed",'Principles (All)'!$E:$E,Summary!$B120)</f>
        <v>0</v>
      </c>
      <c r="T120">
        <f>COUNTIFS('Principles (All)'!M:M,"Y",'Principles (All)'!$E:$E,Summary!$B120)</f>
        <v>0</v>
      </c>
      <c r="U120">
        <f>COUNTIFS('Principles (All)'!N:N,"Y",'Principles (All)'!$E:$E,Summary!$B120)</f>
        <v>0</v>
      </c>
      <c r="V120">
        <f>COUNTIFS('Principles (All)'!O:O,"Y",'Principles (All)'!$E:$E,Summary!$B120)</f>
        <v>0</v>
      </c>
      <c r="W120">
        <f>COUNTIFS('Principles (All)'!P:P,"Y",'Principles (All)'!$E:$E,Summary!$B120)</f>
        <v>0</v>
      </c>
    </row>
    <row r="121" spans="1:23" ht="27.6">
      <c r="A121" s="322" t="s">
        <v>234</v>
      </c>
      <c r="B121" s="309" t="s">
        <v>360</v>
      </c>
      <c r="C121" s="310" t="s">
        <v>214</v>
      </c>
      <c r="D121" t="str">
        <f t="shared" si="4"/>
        <v/>
      </c>
      <c r="E121" t="str">
        <f t="shared" si="5"/>
        <v/>
      </c>
      <c r="F121" t="str">
        <f t="shared" si="6"/>
        <v/>
      </c>
      <c r="G121" t="str">
        <f t="shared" si="7"/>
        <v/>
      </c>
      <c r="H121">
        <f>COUNTIFS('Principles (All)'!M:M,"NA",'Principles (All)'!$E:$E,Summary!$B121)</f>
        <v>0</v>
      </c>
      <c r="I121">
        <f>COUNTIFS('Principles (All)'!N:N,"NA",'Principles (All)'!$E:$E,Summary!$B121)</f>
        <v>0</v>
      </c>
      <c r="J121">
        <f>COUNTIFS('Principles (All)'!O:O,"NA",'Principles (All)'!$E:$E,Summary!$B121)</f>
        <v>0</v>
      </c>
      <c r="K121">
        <f>COUNTIFS('Principles (All)'!P:P,"NA",'Principles (All)'!$E:$E,Summary!$B121)</f>
        <v>0</v>
      </c>
      <c r="L121">
        <f>COUNTIFS('Principles (All)'!M:M,"N",'Principles (All)'!$E:$E,Summary!$B121)</f>
        <v>0</v>
      </c>
      <c r="M121">
        <f>COUNTIFS('Principles (All)'!N:N,"N",'Principles (All)'!$E:$E,Summary!$B121)</f>
        <v>0</v>
      </c>
      <c r="N121">
        <f>COUNTIFS('Principles (All)'!O:O,"N",'Principles (All)'!$E:$E,Summary!$B121)</f>
        <v>0</v>
      </c>
      <c r="O121">
        <f>COUNTIFS('Principles (All)'!P:P,"N",'Principles (All)'!$E:$E,Summary!$B121)</f>
        <v>0</v>
      </c>
      <c r="P121">
        <f>COUNTIFS('Principles (All)'!M:M,"Not Assessed",'Principles (All)'!$E:$E,Summary!$B121)</f>
        <v>0</v>
      </c>
      <c r="Q121">
        <f>COUNTIFS('Principles (All)'!N:N,"Not Assessed",'Principles (All)'!$E:$E,Summary!$B121)</f>
        <v>0</v>
      </c>
      <c r="R121">
        <f>COUNTIFS('Principles (All)'!O:O,"Not Assessed",'Principles (All)'!$E:$E,Summary!$B121)</f>
        <v>0</v>
      </c>
      <c r="S121">
        <f>COUNTIFS('Principles (All)'!P:P,"Not Assessed",'Principles (All)'!$E:$E,Summary!$B121)</f>
        <v>0</v>
      </c>
      <c r="T121">
        <f>COUNTIFS('Principles (All)'!M:M,"Y",'Principles (All)'!$E:$E,Summary!$B121)</f>
        <v>0</v>
      </c>
      <c r="U121">
        <f>COUNTIFS('Principles (All)'!N:N,"Y",'Principles (All)'!$E:$E,Summary!$B121)</f>
        <v>0</v>
      </c>
      <c r="V121">
        <f>COUNTIFS('Principles (All)'!O:O,"Y",'Principles (All)'!$E:$E,Summary!$B121)</f>
        <v>0</v>
      </c>
      <c r="W121">
        <f>COUNTIFS('Principles (All)'!P:P,"Y",'Principles (All)'!$E:$E,Summary!$B121)</f>
        <v>0</v>
      </c>
    </row>
    <row r="122" spans="1:23" ht="27.6">
      <c r="A122" s="322" t="s">
        <v>234</v>
      </c>
      <c r="B122" s="309" t="s">
        <v>361</v>
      </c>
      <c r="C122" s="310" t="s">
        <v>214</v>
      </c>
      <c r="D122" t="str">
        <f t="shared" si="4"/>
        <v/>
      </c>
      <c r="E122" t="str">
        <f t="shared" si="5"/>
        <v/>
      </c>
      <c r="F122" t="str">
        <f t="shared" si="6"/>
        <v/>
      </c>
      <c r="G122" t="str">
        <f t="shared" si="7"/>
        <v/>
      </c>
      <c r="H122">
        <f>COUNTIFS('Principles (All)'!M:M,"NA",'Principles (All)'!$E:$E,Summary!$B122)</f>
        <v>0</v>
      </c>
      <c r="I122">
        <f>COUNTIFS('Principles (All)'!N:N,"NA",'Principles (All)'!$E:$E,Summary!$B122)</f>
        <v>0</v>
      </c>
      <c r="J122">
        <f>COUNTIFS('Principles (All)'!O:O,"NA",'Principles (All)'!$E:$E,Summary!$B122)</f>
        <v>0</v>
      </c>
      <c r="K122">
        <f>COUNTIFS('Principles (All)'!P:P,"NA",'Principles (All)'!$E:$E,Summary!$B122)</f>
        <v>0</v>
      </c>
      <c r="L122">
        <f>COUNTIFS('Principles (All)'!M:M,"N",'Principles (All)'!$E:$E,Summary!$B122)</f>
        <v>0</v>
      </c>
      <c r="M122">
        <f>COUNTIFS('Principles (All)'!N:N,"N",'Principles (All)'!$E:$E,Summary!$B122)</f>
        <v>0</v>
      </c>
      <c r="N122">
        <f>COUNTIFS('Principles (All)'!O:O,"N",'Principles (All)'!$E:$E,Summary!$B122)</f>
        <v>0</v>
      </c>
      <c r="O122">
        <f>COUNTIFS('Principles (All)'!P:P,"N",'Principles (All)'!$E:$E,Summary!$B122)</f>
        <v>0</v>
      </c>
      <c r="P122">
        <f>COUNTIFS('Principles (All)'!M:M,"Not Assessed",'Principles (All)'!$E:$E,Summary!$B122)</f>
        <v>0</v>
      </c>
      <c r="Q122">
        <f>COUNTIFS('Principles (All)'!N:N,"Not Assessed",'Principles (All)'!$E:$E,Summary!$B122)</f>
        <v>0</v>
      </c>
      <c r="R122">
        <f>COUNTIFS('Principles (All)'!O:O,"Not Assessed",'Principles (All)'!$E:$E,Summary!$B122)</f>
        <v>0</v>
      </c>
      <c r="S122">
        <f>COUNTIFS('Principles (All)'!P:P,"Not Assessed",'Principles (All)'!$E:$E,Summary!$B122)</f>
        <v>0</v>
      </c>
      <c r="T122">
        <f>COUNTIFS('Principles (All)'!M:M,"Y",'Principles (All)'!$E:$E,Summary!$B122)</f>
        <v>0</v>
      </c>
      <c r="U122">
        <f>COUNTIFS('Principles (All)'!N:N,"Y",'Principles (All)'!$E:$E,Summary!$B122)</f>
        <v>0</v>
      </c>
      <c r="V122">
        <f>COUNTIFS('Principles (All)'!O:O,"Y",'Principles (All)'!$E:$E,Summary!$B122)</f>
        <v>0</v>
      </c>
      <c r="W122">
        <f>COUNTIFS('Principles (All)'!P:P,"Y",'Principles (All)'!$E:$E,Summary!$B122)</f>
        <v>0</v>
      </c>
    </row>
    <row r="123" spans="1:23" ht="27.6">
      <c r="A123" s="322" t="s">
        <v>234</v>
      </c>
      <c r="B123" s="309" t="s">
        <v>362</v>
      </c>
      <c r="C123" s="312" t="s">
        <v>225</v>
      </c>
      <c r="D123" t="str">
        <f t="shared" si="4"/>
        <v/>
      </c>
      <c r="E123" t="str">
        <f t="shared" si="5"/>
        <v/>
      </c>
      <c r="F123" t="str">
        <f t="shared" si="6"/>
        <v/>
      </c>
      <c r="G123" t="str">
        <f t="shared" si="7"/>
        <v/>
      </c>
      <c r="H123">
        <f>COUNTIFS('Principles (All)'!M:M,"NA",'Principles (All)'!$E:$E,Summary!$B123)</f>
        <v>0</v>
      </c>
      <c r="I123">
        <f>COUNTIFS('Principles (All)'!N:N,"NA",'Principles (All)'!$E:$E,Summary!$B123)</f>
        <v>0</v>
      </c>
      <c r="J123">
        <f>COUNTIFS('Principles (All)'!O:O,"NA",'Principles (All)'!$E:$E,Summary!$B123)</f>
        <v>0</v>
      </c>
      <c r="K123">
        <f>COUNTIFS('Principles (All)'!P:P,"NA",'Principles (All)'!$E:$E,Summary!$B123)</f>
        <v>0</v>
      </c>
      <c r="L123">
        <f>COUNTIFS('Principles (All)'!M:M,"N",'Principles (All)'!$E:$E,Summary!$B123)</f>
        <v>0</v>
      </c>
      <c r="M123">
        <f>COUNTIFS('Principles (All)'!N:N,"N",'Principles (All)'!$E:$E,Summary!$B123)</f>
        <v>0</v>
      </c>
      <c r="N123">
        <f>COUNTIFS('Principles (All)'!O:O,"N",'Principles (All)'!$E:$E,Summary!$B123)</f>
        <v>0</v>
      </c>
      <c r="O123">
        <f>COUNTIFS('Principles (All)'!P:P,"N",'Principles (All)'!$E:$E,Summary!$B123)</f>
        <v>0</v>
      </c>
      <c r="P123">
        <f>COUNTIFS('Principles (All)'!M:M,"Not Assessed",'Principles (All)'!$E:$E,Summary!$B123)</f>
        <v>0</v>
      </c>
      <c r="Q123">
        <f>COUNTIFS('Principles (All)'!N:N,"Not Assessed",'Principles (All)'!$E:$E,Summary!$B123)</f>
        <v>0</v>
      </c>
      <c r="R123">
        <f>COUNTIFS('Principles (All)'!O:O,"Not Assessed",'Principles (All)'!$E:$E,Summary!$B123)</f>
        <v>0</v>
      </c>
      <c r="S123">
        <f>COUNTIFS('Principles (All)'!P:P,"Not Assessed",'Principles (All)'!$E:$E,Summary!$B123)</f>
        <v>0</v>
      </c>
      <c r="T123">
        <f>COUNTIFS('Principles (All)'!M:M,"Y",'Principles (All)'!$E:$E,Summary!$B123)</f>
        <v>0</v>
      </c>
      <c r="U123">
        <f>COUNTIFS('Principles (All)'!N:N,"Y",'Principles (All)'!$E:$E,Summary!$B123)</f>
        <v>0</v>
      </c>
      <c r="V123">
        <f>COUNTIFS('Principles (All)'!O:O,"Y",'Principles (All)'!$E:$E,Summary!$B123)</f>
        <v>0</v>
      </c>
      <c r="W123">
        <f>COUNTIFS('Principles (All)'!P:P,"Y",'Principles (All)'!$E:$E,Summary!$B123)</f>
        <v>0</v>
      </c>
    </row>
    <row r="124" spans="1:23" ht="27.6">
      <c r="A124" s="322" t="s">
        <v>234</v>
      </c>
      <c r="B124" s="309" t="s">
        <v>363</v>
      </c>
      <c r="C124" s="312" t="s">
        <v>225</v>
      </c>
      <c r="D124" t="str">
        <f t="shared" si="4"/>
        <v/>
      </c>
      <c r="E124" t="str">
        <f t="shared" si="5"/>
        <v/>
      </c>
      <c r="F124" t="str">
        <f t="shared" si="6"/>
        <v/>
      </c>
      <c r="G124" t="str">
        <f t="shared" si="7"/>
        <v/>
      </c>
      <c r="H124">
        <f>COUNTIFS('Principles (All)'!M:M,"NA",'Principles (All)'!$E:$E,Summary!$B124)</f>
        <v>0</v>
      </c>
      <c r="I124">
        <f>COUNTIFS('Principles (All)'!N:N,"NA",'Principles (All)'!$E:$E,Summary!$B124)</f>
        <v>0</v>
      </c>
      <c r="J124">
        <f>COUNTIFS('Principles (All)'!O:O,"NA",'Principles (All)'!$E:$E,Summary!$B124)</f>
        <v>0</v>
      </c>
      <c r="K124">
        <f>COUNTIFS('Principles (All)'!P:P,"NA",'Principles (All)'!$E:$E,Summary!$B124)</f>
        <v>0</v>
      </c>
      <c r="L124">
        <f>COUNTIFS('Principles (All)'!M:M,"N",'Principles (All)'!$E:$E,Summary!$B124)</f>
        <v>0</v>
      </c>
      <c r="M124">
        <f>COUNTIFS('Principles (All)'!N:N,"N",'Principles (All)'!$E:$E,Summary!$B124)</f>
        <v>0</v>
      </c>
      <c r="N124">
        <f>COUNTIFS('Principles (All)'!O:O,"N",'Principles (All)'!$E:$E,Summary!$B124)</f>
        <v>0</v>
      </c>
      <c r="O124">
        <f>COUNTIFS('Principles (All)'!P:P,"N",'Principles (All)'!$E:$E,Summary!$B124)</f>
        <v>0</v>
      </c>
      <c r="P124">
        <f>COUNTIFS('Principles (All)'!M:M,"Not Assessed",'Principles (All)'!$E:$E,Summary!$B124)</f>
        <v>0</v>
      </c>
      <c r="Q124">
        <f>COUNTIFS('Principles (All)'!N:N,"Not Assessed",'Principles (All)'!$E:$E,Summary!$B124)</f>
        <v>0</v>
      </c>
      <c r="R124">
        <f>COUNTIFS('Principles (All)'!O:O,"Not Assessed",'Principles (All)'!$E:$E,Summary!$B124)</f>
        <v>0</v>
      </c>
      <c r="S124">
        <f>COUNTIFS('Principles (All)'!P:P,"Not Assessed",'Principles (All)'!$E:$E,Summary!$B124)</f>
        <v>0</v>
      </c>
      <c r="T124">
        <f>COUNTIFS('Principles (All)'!M:M,"Y",'Principles (All)'!$E:$E,Summary!$B124)</f>
        <v>0</v>
      </c>
      <c r="U124">
        <f>COUNTIFS('Principles (All)'!N:N,"Y",'Principles (All)'!$E:$E,Summary!$B124)</f>
        <v>0</v>
      </c>
      <c r="V124">
        <f>COUNTIFS('Principles (All)'!O:O,"Y",'Principles (All)'!$E:$E,Summary!$B124)</f>
        <v>0</v>
      </c>
      <c r="W124">
        <f>COUNTIFS('Principles (All)'!P:P,"Y",'Principles (All)'!$E:$E,Summary!$B124)</f>
        <v>0</v>
      </c>
    </row>
    <row r="125" spans="1:23" ht="27.6">
      <c r="A125" s="322" t="s">
        <v>236</v>
      </c>
      <c r="B125" s="309" t="s">
        <v>364</v>
      </c>
      <c r="C125" s="310" t="s">
        <v>214</v>
      </c>
      <c r="D125" t="str">
        <f t="shared" si="4"/>
        <v/>
      </c>
      <c r="E125" t="str">
        <f t="shared" si="5"/>
        <v/>
      </c>
      <c r="F125" t="str">
        <f t="shared" si="6"/>
        <v/>
      </c>
      <c r="G125" t="str">
        <f t="shared" si="7"/>
        <v/>
      </c>
      <c r="H125">
        <f>COUNTIFS('Principles (All)'!M:M,"NA",'Principles (All)'!$E:$E,Summary!$B125)</f>
        <v>0</v>
      </c>
      <c r="I125">
        <f>COUNTIFS('Principles (All)'!N:N,"NA",'Principles (All)'!$E:$E,Summary!$B125)</f>
        <v>0</v>
      </c>
      <c r="J125">
        <f>COUNTIFS('Principles (All)'!O:O,"NA",'Principles (All)'!$E:$E,Summary!$B125)</f>
        <v>0</v>
      </c>
      <c r="K125">
        <f>COUNTIFS('Principles (All)'!P:P,"NA",'Principles (All)'!$E:$E,Summary!$B125)</f>
        <v>0</v>
      </c>
      <c r="L125">
        <f>COUNTIFS('Principles (All)'!M:M,"N",'Principles (All)'!$E:$E,Summary!$B125)</f>
        <v>0</v>
      </c>
      <c r="M125">
        <f>COUNTIFS('Principles (All)'!N:N,"N",'Principles (All)'!$E:$E,Summary!$B125)</f>
        <v>0</v>
      </c>
      <c r="N125">
        <f>COUNTIFS('Principles (All)'!O:O,"N",'Principles (All)'!$E:$E,Summary!$B125)</f>
        <v>0</v>
      </c>
      <c r="O125">
        <f>COUNTIFS('Principles (All)'!P:P,"N",'Principles (All)'!$E:$E,Summary!$B125)</f>
        <v>0</v>
      </c>
      <c r="P125">
        <f>COUNTIFS('Principles (All)'!M:M,"Not Assessed",'Principles (All)'!$E:$E,Summary!$B125)</f>
        <v>0</v>
      </c>
      <c r="Q125">
        <f>COUNTIFS('Principles (All)'!N:N,"Not Assessed",'Principles (All)'!$E:$E,Summary!$B125)</f>
        <v>0</v>
      </c>
      <c r="R125">
        <f>COUNTIFS('Principles (All)'!O:O,"Not Assessed",'Principles (All)'!$E:$E,Summary!$B125)</f>
        <v>0</v>
      </c>
      <c r="S125">
        <f>COUNTIFS('Principles (All)'!P:P,"Not Assessed",'Principles (All)'!$E:$E,Summary!$B125)</f>
        <v>0</v>
      </c>
      <c r="T125">
        <f>COUNTIFS('Principles (All)'!M:M,"Y",'Principles (All)'!$E:$E,Summary!$B125)</f>
        <v>0</v>
      </c>
      <c r="U125">
        <f>COUNTIFS('Principles (All)'!N:N,"Y",'Principles (All)'!$E:$E,Summary!$B125)</f>
        <v>0</v>
      </c>
      <c r="V125">
        <f>COUNTIFS('Principles (All)'!O:O,"Y",'Principles (All)'!$E:$E,Summary!$B125)</f>
        <v>0</v>
      </c>
      <c r="W125">
        <f>COUNTIFS('Principles (All)'!P:P,"Y",'Principles (All)'!$E:$E,Summary!$B125)</f>
        <v>0</v>
      </c>
    </row>
    <row r="126" spans="1:23" ht="27.6">
      <c r="A126" s="322" t="s">
        <v>236</v>
      </c>
      <c r="B126" s="309" t="s">
        <v>365</v>
      </c>
      <c r="C126" s="310" t="s">
        <v>214</v>
      </c>
      <c r="D126" t="str">
        <f t="shared" si="4"/>
        <v/>
      </c>
      <c r="E126" t="str">
        <f t="shared" si="5"/>
        <v/>
      </c>
      <c r="F126" t="str">
        <f t="shared" si="6"/>
        <v/>
      </c>
      <c r="G126" t="str">
        <f t="shared" si="7"/>
        <v/>
      </c>
      <c r="H126">
        <f>COUNTIFS('Principles (All)'!M:M,"NA",'Principles (All)'!$E:$E,Summary!$B126)</f>
        <v>0</v>
      </c>
      <c r="I126">
        <f>COUNTIFS('Principles (All)'!N:N,"NA",'Principles (All)'!$E:$E,Summary!$B126)</f>
        <v>0</v>
      </c>
      <c r="J126">
        <f>COUNTIFS('Principles (All)'!O:O,"NA",'Principles (All)'!$E:$E,Summary!$B126)</f>
        <v>0</v>
      </c>
      <c r="K126">
        <f>COUNTIFS('Principles (All)'!P:P,"NA",'Principles (All)'!$E:$E,Summary!$B126)</f>
        <v>0</v>
      </c>
      <c r="L126">
        <f>COUNTIFS('Principles (All)'!M:M,"N",'Principles (All)'!$E:$E,Summary!$B126)</f>
        <v>0</v>
      </c>
      <c r="M126">
        <f>COUNTIFS('Principles (All)'!N:N,"N",'Principles (All)'!$E:$E,Summary!$B126)</f>
        <v>0</v>
      </c>
      <c r="N126">
        <f>COUNTIFS('Principles (All)'!O:O,"N",'Principles (All)'!$E:$E,Summary!$B126)</f>
        <v>0</v>
      </c>
      <c r="O126">
        <f>COUNTIFS('Principles (All)'!P:P,"N",'Principles (All)'!$E:$E,Summary!$B126)</f>
        <v>0</v>
      </c>
      <c r="P126">
        <f>COUNTIFS('Principles (All)'!M:M,"Not Assessed",'Principles (All)'!$E:$E,Summary!$B126)</f>
        <v>0</v>
      </c>
      <c r="Q126">
        <f>COUNTIFS('Principles (All)'!N:N,"Not Assessed",'Principles (All)'!$E:$E,Summary!$B126)</f>
        <v>0</v>
      </c>
      <c r="R126">
        <f>COUNTIFS('Principles (All)'!O:O,"Not Assessed",'Principles (All)'!$E:$E,Summary!$B126)</f>
        <v>0</v>
      </c>
      <c r="S126">
        <f>COUNTIFS('Principles (All)'!P:P,"Not Assessed",'Principles (All)'!$E:$E,Summary!$B126)</f>
        <v>0</v>
      </c>
      <c r="T126">
        <f>COUNTIFS('Principles (All)'!M:M,"Y",'Principles (All)'!$E:$E,Summary!$B126)</f>
        <v>0</v>
      </c>
      <c r="U126">
        <f>COUNTIFS('Principles (All)'!N:N,"Y",'Principles (All)'!$E:$E,Summary!$B126)</f>
        <v>0</v>
      </c>
      <c r="V126">
        <f>COUNTIFS('Principles (All)'!O:O,"Y",'Principles (All)'!$E:$E,Summary!$B126)</f>
        <v>0</v>
      </c>
      <c r="W126">
        <f>COUNTIFS('Principles (All)'!P:P,"Y",'Principles (All)'!$E:$E,Summary!$B126)</f>
        <v>0</v>
      </c>
    </row>
    <row r="127" spans="1:23" ht="27.6">
      <c r="A127" s="322" t="s">
        <v>236</v>
      </c>
      <c r="B127" s="309" t="s">
        <v>366</v>
      </c>
      <c r="C127" s="310" t="s">
        <v>214</v>
      </c>
      <c r="D127" t="str">
        <f t="shared" si="4"/>
        <v/>
      </c>
      <c r="E127" t="str">
        <f t="shared" si="5"/>
        <v/>
      </c>
      <c r="F127" t="str">
        <f t="shared" si="6"/>
        <v/>
      </c>
      <c r="G127" t="str">
        <f t="shared" si="7"/>
        <v/>
      </c>
      <c r="H127">
        <f>COUNTIFS('Principles (All)'!M:M,"NA",'Principles (All)'!$E:$E,Summary!$B127)</f>
        <v>0</v>
      </c>
      <c r="I127">
        <f>COUNTIFS('Principles (All)'!N:N,"NA",'Principles (All)'!$E:$E,Summary!$B127)</f>
        <v>0</v>
      </c>
      <c r="J127">
        <f>COUNTIFS('Principles (All)'!O:O,"NA",'Principles (All)'!$E:$E,Summary!$B127)</f>
        <v>0</v>
      </c>
      <c r="K127">
        <f>COUNTIFS('Principles (All)'!P:P,"NA",'Principles (All)'!$E:$E,Summary!$B127)</f>
        <v>0</v>
      </c>
      <c r="L127">
        <f>COUNTIFS('Principles (All)'!M:M,"N",'Principles (All)'!$E:$E,Summary!$B127)</f>
        <v>0</v>
      </c>
      <c r="M127">
        <f>COUNTIFS('Principles (All)'!N:N,"N",'Principles (All)'!$E:$E,Summary!$B127)</f>
        <v>0</v>
      </c>
      <c r="N127">
        <f>COUNTIFS('Principles (All)'!O:O,"N",'Principles (All)'!$E:$E,Summary!$B127)</f>
        <v>0</v>
      </c>
      <c r="O127">
        <f>COUNTIFS('Principles (All)'!P:P,"N",'Principles (All)'!$E:$E,Summary!$B127)</f>
        <v>0</v>
      </c>
      <c r="P127">
        <f>COUNTIFS('Principles (All)'!M:M,"Not Assessed",'Principles (All)'!$E:$E,Summary!$B127)</f>
        <v>0</v>
      </c>
      <c r="Q127">
        <f>COUNTIFS('Principles (All)'!N:N,"Not Assessed",'Principles (All)'!$E:$E,Summary!$B127)</f>
        <v>0</v>
      </c>
      <c r="R127">
        <f>COUNTIFS('Principles (All)'!O:O,"Not Assessed",'Principles (All)'!$E:$E,Summary!$B127)</f>
        <v>0</v>
      </c>
      <c r="S127">
        <f>COUNTIFS('Principles (All)'!P:P,"Not Assessed",'Principles (All)'!$E:$E,Summary!$B127)</f>
        <v>0</v>
      </c>
      <c r="T127">
        <f>COUNTIFS('Principles (All)'!M:M,"Y",'Principles (All)'!$E:$E,Summary!$B127)</f>
        <v>0</v>
      </c>
      <c r="U127">
        <f>COUNTIFS('Principles (All)'!N:N,"Y",'Principles (All)'!$E:$E,Summary!$B127)</f>
        <v>0</v>
      </c>
      <c r="V127">
        <f>COUNTIFS('Principles (All)'!O:O,"Y",'Principles (All)'!$E:$E,Summary!$B127)</f>
        <v>0</v>
      </c>
      <c r="W127">
        <f>COUNTIFS('Principles (All)'!P:P,"Y",'Principles (All)'!$E:$E,Summary!$B127)</f>
        <v>0</v>
      </c>
    </row>
    <row r="128" spans="1:23" ht="27.6">
      <c r="A128" s="322" t="s">
        <v>236</v>
      </c>
      <c r="B128" s="309" t="s">
        <v>367</v>
      </c>
      <c r="C128" s="310" t="s">
        <v>214</v>
      </c>
      <c r="D128" t="str">
        <f t="shared" si="4"/>
        <v/>
      </c>
      <c r="E128" t="str">
        <f t="shared" si="5"/>
        <v/>
      </c>
      <c r="F128" t="str">
        <f t="shared" si="6"/>
        <v/>
      </c>
      <c r="G128" t="str">
        <f t="shared" si="7"/>
        <v/>
      </c>
      <c r="H128">
        <f>COUNTIFS('Principles (All)'!M:M,"NA",'Principles (All)'!$E:$E,Summary!$B128)</f>
        <v>0</v>
      </c>
      <c r="I128">
        <f>COUNTIFS('Principles (All)'!N:N,"NA",'Principles (All)'!$E:$E,Summary!$B128)</f>
        <v>0</v>
      </c>
      <c r="J128">
        <f>COUNTIFS('Principles (All)'!O:O,"NA",'Principles (All)'!$E:$E,Summary!$B128)</f>
        <v>0</v>
      </c>
      <c r="K128">
        <f>COUNTIFS('Principles (All)'!P:P,"NA",'Principles (All)'!$E:$E,Summary!$B128)</f>
        <v>0</v>
      </c>
      <c r="L128">
        <f>COUNTIFS('Principles (All)'!M:M,"N",'Principles (All)'!$E:$E,Summary!$B128)</f>
        <v>0</v>
      </c>
      <c r="M128">
        <f>COUNTIFS('Principles (All)'!N:N,"N",'Principles (All)'!$E:$E,Summary!$B128)</f>
        <v>0</v>
      </c>
      <c r="N128">
        <f>COUNTIFS('Principles (All)'!O:O,"N",'Principles (All)'!$E:$E,Summary!$B128)</f>
        <v>0</v>
      </c>
      <c r="O128">
        <f>COUNTIFS('Principles (All)'!P:P,"N",'Principles (All)'!$E:$E,Summary!$B128)</f>
        <v>0</v>
      </c>
      <c r="P128">
        <f>COUNTIFS('Principles (All)'!M:M,"Not Assessed",'Principles (All)'!$E:$E,Summary!$B128)</f>
        <v>0</v>
      </c>
      <c r="Q128">
        <f>COUNTIFS('Principles (All)'!N:N,"Not Assessed",'Principles (All)'!$E:$E,Summary!$B128)</f>
        <v>0</v>
      </c>
      <c r="R128">
        <f>COUNTIFS('Principles (All)'!O:O,"Not Assessed",'Principles (All)'!$E:$E,Summary!$B128)</f>
        <v>0</v>
      </c>
      <c r="S128">
        <f>COUNTIFS('Principles (All)'!P:P,"Not Assessed",'Principles (All)'!$E:$E,Summary!$B128)</f>
        <v>0</v>
      </c>
      <c r="T128">
        <f>COUNTIFS('Principles (All)'!M:M,"Y",'Principles (All)'!$E:$E,Summary!$B128)</f>
        <v>0</v>
      </c>
      <c r="U128">
        <f>COUNTIFS('Principles (All)'!N:N,"Y",'Principles (All)'!$E:$E,Summary!$B128)</f>
        <v>0</v>
      </c>
      <c r="V128">
        <f>COUNTIFS('Principles (All)'!O:O,"Y",'Principles (All)'!$E:$E,Summary!$B128)</f>
        <v>0</v>
      </c>
      <c r="W128">
        <f>COUNTIFS('Principles (All)'!P:P,"Y",'Principles (All)'!$E:$E,Summary!$B128)</f>
        <v>0</v>
      </c>
    </row>
    <row r="129" spans="1:23" ht="27.6">
      <c r="A129" s="322" t="s">
        <v>236</v>
      </c>
      <c r="B129" s="309" t="s">
        <v>368</v>
      </c>
      <c r="C129" s="310" t="s">
        <v>214</v>
      </c>
      <c r="D129" t="str">
        <f t="shared" si="4"/>
        <v/>
      </c>
      <c r="E129" t="str">
        <f t="shared" si="5"/>
        <v/>
      </c>
      <c r="F129" t="str">
        <f t="shared" si="6"/>
        <v/>
      </c>
      <c r="G129" t="str">
        <f t="shared" si="7"/>
        <v/>
      </c>
      <c r="H129">
        <f>COUNTIFS('Principles (All)'!M:M,"NA",'Principles (All)'!$E:$E,Summary!$B129)</f>
        <v>0</v>
      </c>
      <c r="I129">
        <f>COUNTIFS('Principles (All)'!N:N,"NA",'Principles (All)'!$E:$E,Summary!$B129)</f>
        <v>0</v>
      </c>
      <c r="J129">
        <f>COUNTIFS('Principles (All)'!O:O,"NA",'Principles (All)'!$E:$E,Summary!$B129)</f>
        <v>0</v>
      </c>
      <c r="K129">
        <f>COUNTIFS('Principles (All)'!P:P,"NA",'Principles (All)'!$E:$E,Summary!$B129)</f>
        <v>0</v>
      </c>
      <c r="L129">
        <f>COUNTIFS('Principles (All)'!M:M,"N",'Principles (All)'!$E:$E,Summary!$B129)</f>
        <v>0</v>
      </c>
      <c r="M129">
        <f>COUNTIFS('Principles (All)'!N:N,"N",'Principles (All)'!$E:$E,Summary!$B129)</f>
        <v>0</v>
      </c>
      <c r="N129">
        <f>COUNTIFS('Principles (All)'!O:O,"N",'Principles (All)'!$E:$E,Summary!$B129)</f>
        <v>0</v>
      </c>
      <c r="O129">
        <f>COUNTIFS('Principles (All)'!P:P,"N",'Principles (All)'!$E:$E,Summary!$B129)</f>
        <v>0</v>
      </c>
      <c r="P129">
        <f>COUNTIFS('Principles (All)'!M:M,"Not Assessed",'Principles (All)'!$E:$E,Summary!$B129)</f>
        <v>0</v>
      </c>
      <c r="Q129">
        <f>COUNTIFS('Principles (All)'!N:N,"Not Assessed",'Principles (All)'!$E:$E,Summary!$B129)</f>
        <v>0</v>
      </c>
      <c r="R129">
        <f>COUNTIFS('Principles (All)'!O:O,"Not Assessed",'Principles (All)'!$E:$E,Summary!$B129)</f>
        <v>0</v>
      </c>
      <c r="S129">
        <f>COUNTIFS('Principles (All)'!P:P,"Not Assessed",'Principles (All)'!$E:$E,Summary!$B129)</f>
        <v>0</v>
      </c>
      <c r="T129">
        <f>COUNTIFS('Principles (All)'!M:M,"Y",'Principles (All)'!$E:$E,Summary!$B129)</f>
        <v>0</v>
      </c>
      <c r="U129">
        <f>COUNTIFS('Principles (All)'!N:N,"Y",'Principles (All)'!$E:$E,Summary!$B129)</f>
        <v>0</v>
      </c>
      <c r="V129">
        <f>COUNTIFS('Principles (All)'!O:O,"Y",'Principles (All)'!$E:$E,Summary!$B129)</f>
        <v>0</v>
      </c>
      <c r="W129">
        <f>COUNTIFS('Principles (All)'!P:P,"Y",'Principles (All)'!$E:$E,Summary!$B129)</f>
        <v>0</v>
      </c>
    </row>
    <row r="130" spans="1:23" ht="27.6">
      <c r="A130" s="322" t="s">
        <v>236</v>
      </c>
      <c r="B130" s="309" t="s">
        <v>369</v>
      </c>
      <c r="C130" s="310" t="s">
        <v>214</v>
      </c>
      <c r="D130" t="str">
        <f t="shared" si="4"/>
        <v/>
      </c>
      <c r="E130" t="str">
        <f t="shared" si="5"/>
        <v/>
      </c>
      <c r="F130" t="str">
        <f t="shared" si="6"/>
        <v/>
      </c>
      <c r="G130" t="str">
        <f t="shared" si="7"/>
        <v/>
      </c>
      <c r="H130">
        <f>COUNTIFS('Principles (All)'!M:M,"NA",'Principles (All)'!$E:$E,Summary!$B130)</f>
        <v>0</v>
      </c>
      <c r="I130">
        <f>COUNTIFS('Principles (All)'!N:N,"NA",'Principles (All)'!$E:$E,Summary!$B130)</f>
        <v>0</v>
      </c>
      <c r="J130">
        <f>COUNTIFS('Principles (All)'!O:O,"NA",'Principles (All)'!$E:$E,Summary!$B130)</f>
        <v>0</v>
      </c>
      <c r="K130">
        <f>COUNTIFS('Principles (All)'!P:P,"NA",'Principles (All)'!$E:$E,Summary!$B130)</f>
        <v>0</v>
      </c>
      <c r="L130">
        <f>COUNTIFS('Principles (All)'!M:M,"N",'Principles (All)'!$E:$E,Summary!$B130)</f>
        <v>0</v>
      </c>
      <c r="M130">
        <f>COUNTIFS('Principles (All)'!N:N,"N",'Principles (All)'!$E:$E,Summary!$B130)</f>
        <v>0</v>
      </c>
      <c r="N130">
        <f>COUNTIFS('Principles (All)'!O:O,"N",'Principles (All)'!$E:$E,Summary!$B130)</f>
        <v>0</v>
      </c>
      <c r="O130">
        <f>COUNTIFS('Principles (All)'!P:P,"N",'Principles (All)'!$E:$E,Summary!$B130)</f>
        <v>0</v>
      </c>
      <c r="P130">
        <f>COUNTIFS('Principles (All)'!M:M,"Not Assessed",'Principles (All)'!$E:$E,Summary!$B130)</f>
        <v>0</v>
      </c>
      <c r="Q130">
        <f>COUNTIFS('Principles (All)'!N:N,"Not Assessed",'Principles (All)'!$E:$E,Summary!$B130)</f>
        <v>0</v>
      </c>
      <c r="R130">
        <f>COUNTIFS('Principles (All)'!O:O,"Not Assessed",'Principles (All)'!$E:$E,Summary!$B130)</f>
        <v>0</v>
      </c>
      <c r="S130">
        <f>COUNTIFS('Principles (All)'!P:P,"Not Assessed",'Principles (All)'!$E:$E,Summary!$B130)</f>
        <v>0</v>
      </c>
      <c r="T130">
        <f>COUNTIFS('Principles (All)'!M:M,"Y",'Principles (All)'!$E:$E,Summary!$B130)</f>
        <v>0</v>
      </c>
      <c r="U130">
        <f>COUNTIFS('Principles (All)'!N:N,"Y",'Principles (All)'!$E:$E,Summary!$B130)</f>
        <v>0</v>
      </c>
      <c r="V130">
        <f>COUNTIFS('Principles (All)'!O:O,"Y",'Principles (All)'!$E:$E,Summary!$B130)</f>
        <v>0</v>
      </c>
      <c r="W130">
        <f>COUNTIFS('Principles (All)'!P:P,"Y",'Principles (All)'!$E:$E,Summary!$B130)</f>
        <v>0</v>
      </c>
    </row>
    <row r="131" spans="1:23" ht="27.6">
      <c r="A131" s="322" t="s">
        <v>236</v>
      </c>
      <c r="B131" s="309" t="s">
        <v>370</v>
      </c>
      <c r="C131" s="310" t="s">
        <v>214</v>
      </c>
      <c r="D131" t="str">
        <f t="shared" ref="D131:D194" si="8">IF(H131+L131+P131+T131=0,"",IF(L131&gt;0,"N",IF(P131&gt;0,"Not Assessed",IF(H131&gt;0,"NA","Y"))))</f>
        <v/>
      </c>
      <c r="E131" t="str">
        <f t="shared" ref="E131:E194" si="9">IF(I131+M131+Q131+U131=0,"",IF(M131&gt;0,"N",IF(Q131&gt;0,"Not Assessed",IF(I131&gt;0,"NA","Y"))))</f>
        <v/>
      </c>
      <c r="F131" t="str">
        <f t="shared" ref="F131:F194" si="10">IF(J131+N131+R131+V131=0,"",IF(N131&gt;0,"N",IF(R131&gt;0,"Not Assessed",IF(J131&gt;0,"NA","Y"))))</f>
        <v/>
      </c>
      <c r="G131" t="str">
        <f t="shared" ref="G131:G194" si="11">IF(K131+O131+S131+W131=0,"",IF(O131&gt;0,"N",IF(S131&gt;0,"Not Assessed",IF(K131&gt;0,"NA","Y"))))</f>
        <v/>
      </c>
      <c r="H131">
        <f>COUNTIFS('Principles (All)'!M:M,"NA",'Principles (All)'!$E:$E,Summary!$B131)</f>
        <v>0</v>
      </c>
      <c r="I131">
        <f>COUNTIFS('Principles (All)'!N:N,"NA",'Principles (All)'!$E:$E,Summary!$B131)</f>
        <v>0</v>
      </c>
      <c r="J131">
        <f>COUNTIFS('Principles (All)'!O:O,"NA",'Principles (All)'!$E:$E,Summary!$B131)</f>
        <v>0</v>
      </c>
      <c r="K131">
        <f>COUNTIFS('Principles (All)'!P:P,"NA",'Principles (All)'!$E:$E,Summary!$B131)</f>
        <v>0</v>
      </c>
      <c r="L131">
        <f>COUNTIFS('Principles (All)'!M:M,"N",'Principles (All)'!$E:$E,Summary!$B131)</f>
        <v>0</v>
      </c>
      <c r="M131">
        <f>COUNTIFS('Principles (All)'!N:N,"N",'Principles (All)'!$E:$E,Summary!$B131)</f>
        <v>0</v>
      </c>
      <c r="N131">
        <f>COUNTIFS('Principles (All)'!O:O,"N",'Principles (All)'!$E:$E,Summary!$B131)</f>
        <v>0</v>
      </c>
      <c r="O131">
        <f>COUNTIFS('Principles (All)'!P:P,"N",'Principles (All)'!$E:$E,Summary!$B131)</f>
        <v>0</v>
      </c>
      <c r="P131">
        <f>COUNTIFS('Principles (All)'!M:M,"Not Assessed",'Principles (All)'!$E:$E,Summary!$B131)</f>
        <v>0</v>
      </c>
      <c r="Q131">
        <f>COUNTIFS('Principles (All)'!N:N,"Not Assessed",'Principles (All)'!$E:$E,Summary!$B131)</f>
        <v>0</v>
      </c>
      <c r="R131">
        <f>COUNTIFS('Principles (All)'!O:O,"Not Assessed",'Principles (All)'!$E:$E,Summary!$B131)</f>
        <v>0</v>
      </c>
      <c r="S131">
        <f>COUNTIFS('Principles (All)'!P:P,"Not Assessed",'Principles (All)'!$E:$E,Summary!$B131)</f>
        <v>0</v>
      </c>
      <c r="T131">
        <f>COUNTIFS('Principles (All)'!M:M,"Y",'Principles (All)'!$E:$E,Summary!$B131)</f>
        <v>0</v>
      </c>
      <c r="U131">
        <f>COUNTIFS('Principles (All)'!N:N,"Y",'Principles (All)'!$E:$E,Summary!$B131)</f>
        <v>0</v>
      </c>
      <c r="V131">
        <f>COUNTIFS('Principles (All)'!O:O,"Y",'Principles (All)'!$E:$E,Summary!$B131)</f>
        <v>0</v>
      </c>
      <c r="W131">
        <f>COUNTIFS('Principles (All)'!P:P,"Y",'Principles (All)'!$E:$E,Summary!$B131)</f>
        <v>0</v>
      </c>
    </row>
    <row r="132" spans="1:23" ht="27.6">
      <c r="A132" s="322" t="s">
        <v>236</v>
      </c>
      <c r="B132" s="309" t="s">
        <v>371</v>
      </c>
      <c r="C132" s="310" t="s">
        <v>214</v>
      </c>
      <c r="D132" t="str">
        <f t="shared" si="8"/>
        <v/>
      </c>
      <c r="E132" t="str">
        <f t="shared" si="9"/>
        <v/>
      </c>
      <c r="F132" t="str">
        <f t="shared" si="10"/>
        <v/>
      </c>
      <c r="G132" t="str">
        <f t="shared" si="11"/>
        <v/>
      </c>
      <c r="H132">
        <f>COUNTIFS('Principles (All)'!M:M,"NA",'Principles (All)'!$E:$E,Summary!$B132)</f>
        <v>0</v>
      </c>
      <c r="I132">
        <f>COUNTIFS('Principles (All)'!N:N,"NA",'Principles (All)'!$E:$E,Summary!$B132)</f>
        <v>0</v>
      </c>
      <c r="J132">
        <f>COUNTIFS('Principles (All)'!O:O,"NA",'Principles (All)'!$E:$E,Summary!$B132)</f>
        <v>0</v>
      </c>
      <c r="K132">
        <f>COUNTIFS('Principles (All)'!P:P,"NA",'Principles (All)'!$E:$E,Summary!$B132)</f>
        <v>0</v>
      </c>
      <c r="L132">
        <f>COUNTIFS('Principles (All)'!M:M,"N",'Principles (All)'!$E:$E,Summary!$B132)</f>
        <v>0</v>
      </c>
      <c r="M132">
        <f>COUNTIFS('Principles (All)'!N:N,"N",'Principles (All)'!$E:$E,Summary!$B132)</f>
        <v>0</v>
      </c>
      <c r="N132">
        <f>COUNTIFS('Principles (All)'!O:O,"N",'Principles (All)'!$E:$E,Summary!$B132)</f>
        <v>0</v>
      </c>
      <c r="O132">
        <f>COUNTIFS('Principles (All)'!P:P,"N",'Principles (All)'!$E:$E,Summary!$B132)</f>
        <v>0</v>
      </c>
      <c r="P132">
        <f>COUNTIFS('Principles (All)'!M:M,"Not Assessed",'Principles (All)'!$E:$E,Summary!$B132)</f>
        <v>0</v>
      </c>
      <c r="Q132">
        <f>COUNTIFS('Principles (All)'!N:N,"Not Assessed",'Principles (All)'!$E:$E,Summary!$B132)</f>
        <v>0</v>
      </c>
      <c r="R132">
        <f>COUNTIFS('Principles (All)'!O:O,"Not Assessed",'Principles (All)'!$E:$E,Summary!$B132)</f>
        <v>0</v>
      </c>
      <c r="S132">
        <f>COUNTIFS('Principles (All)'!P:P,"Not Assessed",'Principles (All)'!$E:$E,Summary!$B132)</f>
        <v>0</v>
      </c>
      <c r="T132">
        <f>COUNTIFS('Principles (All)'!M:M,"Y",'Principles (All)'!$E:$E,Summary!$B132)</f>
        <v>0</v>
      </c>
      <c r="U132">
        <f>COUNTIFS('Principles (All)'!N:N,"Y",'Principles (All)'!$E:$E,Summary!$B132)</f>
        <v>0</v>
      </c>
      <c r="V132">
        <f>COUNTIFS('Principles (All)'!O:O,"Y",'Principles (All)'!$E:$E,Summary!$B132)</f>
        <v>0</v>
      </c>
      <c r="W132">
        <f>COUNTIFS('Principles (All)'!P:P,"Y",'Principles (All)'!$E:$E,Summary!$B132)</f>
        <v>0</v>
      </c>
    </row>
    <row r="133" spans="1:23" ht="27.6">
      <c r="A133" s="322" t="s">
        <v>236</v>
      </c>
      <c r="B133" s="309" t="s">
        <v>372</v>
      </c>
      <c r="C133" s="312" t="s">
        <v>225</v>
      </c>
      <c r="D133" t="str">
        <f t="shared" si="8"/>
        <v/>
      </c>
      <c r="E133" t="str">
        <f t="shared" si="9"/>
        <v/>
      </c>
      <c r="F133" t="str">
        <f t="shared" si="10"/>
        <v/>
      </c>
      <c r="G133" t="str">
        <f t="shared" si="11"/>
        <v/>
      </c>
      <c r="H133">
        <f>COUNTIFS('Principles (All)'!M:M,"NA",'Principles (All)'!$E:$E,Summary!$B133)</f>
        <v>0</v>
      </c>
      <c r="I133">
        <f>COUNTIFS('Principles (All)'!N:N,"NA",'Principles (All)'!$E:$E,Summary!$B133)</f>
        <v>0</v>
      </c>
      <c r="J133">
        <f>COUNTIFS('Principles (All)'!O:O,"NA",'Principles (All)'!$E:$E,Summary!$B133)</f>
        <v>0</v>
      </c>
      <c r="K133">
        <f>COUNTIFS('Principles (All)'!P:P,"NA",'Principles (All)'!$E:$E,Summary!$B133)</f>
        <v>0</v>
      </c>
      <c r="L133">
        <f>COUNTIFS('Principles (All)'!M:M,"N",'Principles (All)'!$E:$E,Summary!$B133)</f>
        <v>0</v>
      </c>
      <c r="M133">
        <f>COUNTIFS('Principles (All)'!N:N,"N",'Principles (All)'!$E:$E,Summary!$B133)</f>
        <v>0</v>
      </c>
      <c r="N133">
        <f>COUNTIFS('Principles (All)'!O:O,"N",'Principles (All)'!$E:$E,Summary!$B133)</f>
        <v>0</v>
      </c>
      <c r="O133">
        <f>COUNTIFS('Principles (All)'!P:P,"N",'Principles (All)'!$E:$E,Summary!$B133)</f>
        <v>0</v>
      </c>
      <c r="P133">
        <f>COUNTIFS('Principles (All)'!M:M,"Not Assessed",'Principles (All)'!$E:$E,Summary!$B133)</f>
        <v>0</v>
      </c>
      <c r="Q133">
        <f>COUNTIFS('Principles (All)'!N:N,"Not Assessed",'Principles (All)'!$E:$E,Summary!$B133)</f>
        <v>0</v>
      </c>
      <c r="R133">
        <f>COUNTIFS('Principles (All)'!O:O,"Not Assessed",'Principles (All)'!$E:$E,Summary!$B133)</f>
        <v>0</v>
      </c>
      <c r="S133">
        <f>COUNTIFS('Principles (All)'!P:P,"Not Assessed",'Principles (All)'!$E:$E,Summary!$B133)</f>
        <v>0</v>
      </c>
      <c r="T133">
        <f>COUNTIFS('Principles (All)'!M:M,"Y",'Principles (All)'!$E:$E,Summary!$B133)</f>
        <v>0</v>
      </c>
      <c r="U133">
        <f>COUNTIFS('Principles (All)'!N:N,"Y",'Principles (All)'!$E:$E,Summary!$B133)</f>
        <v>0</v>
      </c>
      <c r="V133">
        <f>COUNTIFS('Principles (All)'!O:O,"Y",'Principles (All)'!$E:$E,Summary!$B133)</f>
        <v>0</v>
      </c>
      <c r="W133">
        <f>COUNTIFS('Principles (All)'!P:P,"Y",'Principles (All)'!$E:$E,Summary!$B133)</f>
        <v>0</v>
      </c>
    </row>
    <row r="134" spans="1:23" ht="27.6">
      <c r="A134" s="322" t="s">
        <v>236</v>
      </c>
      <c r="B134" s="309" t="s">
        <v>373</v>
      </c>
      <c r="C134" s="312" t="s">
        <v>225</v>
      </c>
      <c r="D134" t="str">
        <f t="shared" si="8"/>
        <v/>
      </c>
      <c r="E134" t="str">
        <f t="shared" si="9"/>
        <v/>
      </c>
      <c r="F134" t="str">
        <f t="shared" si="10"/>
        <v/>
      </c>
      <c r="G134" t="str">
        <f t="shared" si="11"/>
        <v/>
      </c>
      <c r="H134">
        <f>COUNTIFS('Principles (All)'!M:M,"NA",'Principles (All)'!$E:$E,Summary!$B134)</f>
        <v>0</v>
      </c>
      <c r="I134">
        <f>COUNTIFS('Principles (All)'!N:N,"NA",'Principles (All)'!$E:$E,Summary!$B134)</f>
        <v>0</v>
      </c>
      <c r="J134">
        <f>COUNTIFS('Principles (All)'!O:O,"NA",'Principles (All)'!$E:$E,Summary!$B134)</f>
        <v>0</v>
      </c>
      <c r="K134">
        <f>COUNTIFS('Principles (All)'!P:P,"NA",'Principles (All)'!$E:$E,Summary!$B134)</f>
        <v>0</v>
      </c>
      <c r="L134">
        <f>COUNTIFS('Principles (All)'!M:M,"N",'Principles (All)'!$E:$E,Summary!$B134)</f>
        <v>0</v>
      </c>
      <c r="M134">
        <f>COUNTIFS('Principles (All)'!N:N,"N",'Principles (All)'!$E:$E,Summary!$B134)</f>
        <v>0</v>
      </c>
      <c r="N134">
        <f>COUNTIFS('Principles (All)'!O:O,"N",'Principles (All)'!$E:$E,Summary!$B134)</f>
        <v>0</v>
      </c>
      <c r="O134">
        <f>COUNTIFS('Principles (All)'!P:P,"N",'Principles (All)'!$E:$E,Summary!$B134)</f>
        <v>0</v>
      </c>
      <c r="P134">
        <f>COUNTIFS('Principles (All)'!M:M,"Not Assessed",'Principles (All)'!$E:$E,Summary!$B134)</f>
        <v>0</v>
      </c>
      <c r="Q134">
        <f>COUNTIFS('Principles (All)'!N:N,"Not Assessed",'Principles (All)'!$E:$E,Summary!$B134)</f>
        <v>0</v>
      </c>
      <c r="R134">
        <f>COUNTIFS('Principles (All)'!O:O,"Not Assessed",'Principles (All)'!$E:$E,Summary!$B134)</f>
        <v>0</v>
      </c>
      <c r="S134">
        <f>COUNTIFS('Principles (All)'!P:P,"Not Assessed",'Principles (All)'!$E:$E,Summary!$B134)</f>
        <v>0</v>
      </c>
      <c r="T134">
        <f>COUNTIFS('Principles (All)'!M:M,"Y",'Principles (All)'!$E:$E,Summary!$B134)</f>
        <v>0</v>
      </c>
      <c r="U134">
        <f>COUNTIFS('Principles (All)'!N:N,"Y",'Principles (All)'!$E:$E,Summary!$B134)</f>
        <v>0</v>
      </c>
      <c r="V134">
        <f>COUNTIFS('Principles (All)'!O:O,"Y",'Principles (All)'!$E:$E,Summary!$B134)</f>
        <v>0</v>
      </c>
      <c r="W134">
        <f>COUNTIFS('Principles (All)'!P:P,"Y",'Principles (All)'!$E:$E,Summary!$B134)</f>
        <v>0</v>
      </c>
    </row>
    <row r="135" spans="1:23" ht="27.6">
      <c r="A135" s="322" t="s">
        <v>236</v>
      </c>
      <c r="B135" s="309" t="s">
        <v>374</v>
      </c>
      <c r="C135" s="312" t="s">
        <v>225</v>
      </c>
      <c r="D135" t="str">
        <f t="shared" si="8"/>
        <v/>
      </c>
      <c r="E135" t="str">
        <f t="shared" si="9"/>
        <v/>
      </c>
      <c r="F135" t="str">
        <f t="shared" si="10"/>
        <v/>
      </c>
      <c r="G135" t="str">
        <f t="shared" si="11"/>
        <v/>
      </c>
      <c r="H135">
        <f>COUNTIFS('Principles (All)'!M:M,"NA",'Principles (All)'!$E:$E,Summary!$B135)</f>
        <v>0</v>
      </c>
      <c r="I135">
        <f>COUNTIFS('Principles (All)'!N:N,"NA",'Principles (All)'!$E:$E,Summary!$B135)</f>
        <v>0</v>
      </c>
      <c r="J135">
        <f>COUNTIFS('Principles (All)'!O:O,"NA",'Principles (All)'!$E:$E,Summary!$B135)</f>
        <v>0</v>
      </c>
      <c r="K135">
        <f>COUNTIFS('Principles (All)'!P:P,"NA",'Principles (All)'!$E:$E,Summary!$B135)</f>
        <v>0</v>
      </c>
      <c r="L135">
        <f>COUNTIFS('Principles (All)'!M:M,"N",'Principles (All)'!$E:$E,Summary!$B135)</f>
        <v>0</v>
      </c>
      <c r="M135">
        <f>COUNTIFS('Principles (All)'!N:N,"N",'Principles (All)'!$E:$E,Summary!$B135)</f>
        <v>0</v>
      </c>
      <c r="N135">
        <f>COUNTIFS('Principles (All)'!O:O,"N",'Principles (All)'!$E:$E,Summary!$B135)</f>
        <v>0</v>
      </c>
      <c r="O135">
        <f>COUNTIFS('Principles (All)'!P:P,"N",'Principles (All)'!$E:$E,Summary!$B135)</f>
        <v>0</v>
      </c>
      <c r="P135">
        <f>COUNTIFS('Principles (All)'!M:M,"Not Assessed",'Principles (All)'!$E:$E,Summary!$B135)</f>
        <v>0</v>
      </c>
      <c r="Q135">
        <f>COUNTIFS('Principles (All)'!N:N,"Not Assessed",'Principles (All)'!$E:$E,Summary!$B135)</f>
        <v>0</v>
      </c>
      <c r="R135">
        <f>COUNTIFS('Principles (All)'!O:O,"Not Assessed",'Principles (All)'!$E:$E,Summary!$B135)</f>
        <v>0</v>
      </c>
      <c r="S135">
        <f>COUNTIFS('Principles (All)'!P:P,"Not Assessed",'Principles (All)'!$E:$E,Summary!$B135)</f>
        <v>0</v>
      </c>
      <c r="T135">
        <f>COUNTIFS('Principles (All)'!M:M,"Y",'Principles (All)'!$E:$E,Summary!$B135)</f>
        <v>0</v>
      </c>
      <c r="U135">
        <f>COUNTIFS('Principles (All)'!N:N,"Y",'Principles (All)'!$E:$E,Summary!$B135)</f>
        <v>0</v>
      </c>
      <c r="V135">
        <f>COUNTIFS('Principles (All)'!O:O,"Y",'Principles (All)'!$E:$E,Summary!$B135)</f>
        <v>0</v>
      </c>
      <c r="W135">
        <f>COUNTIFS('Principles (All)'!P:P,"Y",'Principles (All)'!$E:$E,Summary!$B135)</f>
        <v>0</v>
      </c>
    </row>
    <row r="136" spans="1:23" ht="14.4">
      <c r="A136" s="322" t="s">
        <v>238</v>
      </c>
      <c r="B136" s="309" t="s">
        <v>375</v>
      </c>
      <c r="C136" s="310" t="s">
        <v>214</v>
      </c>
      <c r="D136" t="str">
        <f t="shared" si="8"/>
        <v/>
      </c>
      <c r="E136" t="str">
        <f t="shared" si="9"/>
        <v/>
      </c>
      <c r="F136" t="str">
        <f t="shared" si="10"/>
        <v/>
      </c>
      <c r="G136" t="str">
        <f t="shared" si="11"/>
        <v/>
      </c>
      <c r="H136">
        <f>COUNTIFS('Principles (All)'!M:M,"NA",'Principles (All)'!$E:$E,Summary!$B136)</f>
        <v>0</v>
      </c>
      <c r="I136">
        <f>COUNTIFS('Principles (All)'!N:N,"NA",'Principles (All)'!$E:$E,Summary!$B136)</f>
        <v>0</v>
      </c>
      <c r="J136">
        <f>COUNTIFS('Principles (All)'!O:O,"NA",'Principles (All)'!$E:$E,Summary!$B136)</f>
        <v>0</v>
      </c>
      <c r="K136">
        <f>COUNTIFS('Principles (All)'!P:P,"NA",'Principles (All)'!$E:$E,Summary!$B136)</f>
        <v>0</v>
      </c>
      <c r="L136">
        <f>COUNTIFS('Principles (All)'!M:M,"N",'Principles (All)'!$E:$E,Summary!$B136)</f>
        <v>0</v>
      </c>
      <c r="M136">
        <f>COUNTIFS('Principles (All)'!N:N,"N",'Principles (All)'!$E:$E,Summary!$B136)</f>
        <v>0</v>
      </c>
      <c r="N136">
        <f>COUNTIFS('Principles (All)'!O:O,"N",'Principles (All)'!$E:$E,Summary!$B136)</f>
        <v>0</v>
      </c>
      <c r="O136">
        <f>COUNTIFS('Principles (All)'!P:P,"N",'Principles (All)'!$E:$E,Summary!$B136)</f>
        <v>0</v>
      </c>
      <c r="P136">
        <f>COUNTIFS('Principles (All)'!M:M,"Not Assessed",'Principles (All)'!$E:$E,Summary!$B136)</f>
        <v>0</v>
      </c>
      <c r="Q136">
        <f>COUNTIFS('Principles (All)'!N:N,"Not Assessed",'Principles (All)'!$E:$E,Summary!$B136)</f>
        <v>0</v>
      </c>
      <c r="R136">
        <f>COUNTIFS('Principles (All)'!O:O,"Not Assessed",'Principles (All)'!$E:$E,Summary!$B136)</f>
        <v>0</v>
      </c>
      <c r="S136">
        <f>COUNTIFS('Principles (All)'!P:P,"Not Assessed",'Principles (All)'!$E:$E,Summary!$B136)</f>
        <v>0</v>
      </c>
      <c r="T136">
        <f>COUNTIFS('Principles (All)'!M:M,"Y",'Principles (All)'!$E:$E,Summary!$B136)</f>
        <v>0</v>
      </c>
      <c r="U136">
        <f>COUNTIFS('Principles (All)'!N:N,"Y",'Principles (All)'!$E:$E,Summary!$B136)</f>
        <v>0</v>
      </c>
      <c r="V136">
        <f>COUNTIFS('Principles (All)'!O:O,"Y",'Principles (All)'!$E:$E,Summary!$B136)</f>
        <v>0</v>
      </c>
      <c r="W136">
        <f>COUNTIFS('Principles (All)'!P:P,"Y",'Principles (All)'!$E:$E,Summary!$B136)</f>
        <v>0</v>
      </c>
    </row>
    <row r="137" spans="1:23" ht="14.4">
      <c r="A137" s="322" t="s">
        <v>238</v>
      </c>
      <c r="B137" s="309" t="s">
        <v>376</v>
      </c>
      <c r="C137" s="310" t="s">
        <v>214</v>
      </c>
      <c r="D137" t="str">
        <f t="shared" si="8"/>
        <v/>
      </c>
      <c r="E137" t="str">
        <f t="shared" si="9"/>
        <v/>
      </c>
      <c r="F137" t="str">
        <f t="shared" si="10"/>
        <v/>
      </c>
      <c r="G137" t="str">
        <f t="shared" si="11"/>
        <v/>
      </c>
      <c r="H137">
        <f>COUNTIFS('Principles (All)'!M:M,"NA",'Principles (All)'!$E:$E,Summary!$B137)</f>
        <v>0</v>
      </c>
      <c r="I137">
        <f>COUNTIFS('Principles (All)'!N:N,"NA",'Principles (All)'!$E:$E,Summary!$B137)</f>
        <v>0</v>
      </c>
      <c r="J137">
        <f>COUNTIFS('Principles (All)'!O:O,"NA",'Principles (All)'!$E:$E,Summary!$B137)</f>
        <v>0</v>
      </c>
      <c r="K137">
        <f>COUNTIFS('Principles (All)'!P:P,"NA",'Principles (All)'!$E:$E,Summary!$B137)</f>
        <v>0</v>
      </c>
      <c r="L137">
        <f>COUNTIFS('Principles (All)'!M:M,"N",'Principles (All)'!$E:$E,Summary!$B137)</f>
        <v>0</v>
      </c>
      <c r="M137">
        <f>COUNTIFS('Principles (All)'!N:N,"N",'Principles (All)'!$E:$E,Summary!$B137)</f>
        <v>0</v>
      </c>
      <c r="N137">
        <f>COUNTIFS('Principles (All)'!O:O,"N",'Principles (All)'!$E:$E,Summary!$B137)</f>
        <v>0</v>
      </c>
      <c r="O137">
        <f>COUNTIFS('Principles (All)'!P:P,"N",'Principles (All)'!$E:$E,Summary!$B137)</f>
        <v>0</v>
      </c>
      <c r="P137">
        <f>COUNTIFS('Principles (All)'!M:M,"Not Assessed",'Principles (All)'!$E:$E,Summary!$B137)</f>
        <v>0</v>
      </c>
      <c r="Q137">
        <f>COUNTIFS('Principles (All)'!N:N,"Not Assessed",'Principles (All)'!$E:$E,Summary!$B137)</f>
        <v>0</v>
      </c>
      <c r="R137">
        <f>COUNTIFS('Principles (All)'!O:O,"Not Assessed",'Principles (All)'!$E:$E,Summary!$B137)</f>
        <v>0</v>
      </c>
      <c r="S137">
        <f>COUNTIFS('Principles (All)'!P:P,"Not Assessed",'Principles (All)'!$E:$E,Summary!$B137)</f>
        <v>0</v>
      </c>
      <c r="T137">
        <f>COUNTIFS('Principles (All)'!M:M,"Y",'Principles (All)'!$E:$E,Summary!$B137)</f>
        <v>0</v>
      </c>
      <c r="U137">
        <f>COUNTIFS('Principles (All)'!N:N,"Y",'Principles (All)'!$E:$E,Summary!$B137)</f>
        <v>0</v>
      </c>
      <c r="V137">
        <f>COUNTIFS('Principles (All)'!O:O,"Y",'Principles (All)'!$E:$E,Summary!$B137)</f>
        <v>0</v>
      </c>
      <c r="W137">
        <f>COUNTIFS('Principles (All)'!P:P,"Y",'Principles (All)'!$E:$E,Summary!$B137)</f>
        <v>0</v>
      </c>
    </row>
    <row r="138" spans="1:23" ht="14.4">
      <c r="A138" s="322" t="s">
        <v>238</v>
      </c>
      <c r="B138" s="309" t="s">
        <v>377</v>
      </c>
      <c r="C138" s="310" t="s">
        <v>214</v>
      </c>
      <c r="D138" t="str">
        <f t="shared" si="8"/>
        <v/>
      </c>
      <c r="E138" t="str">
        <f t="shared" si="9"/>
        <v/>
      </c>
      <c r="F138" t="str">
        <f t="shared" si="10"/>
        <v/>
      </c>
      <c r="G138" t="str">
        <f t="shared" si="11"/>
        <v/>
      </c>
      <c r="H138">
        <f>COUNTIFS('Principles (All)'!M:M,"NA",'Principles (All)'!$E:$E,Summary!$B138)</f>
        <v>0</v>
      </c>
      <c r="I138">
        <f>COUNTIFS('Principles (All)'!N:N,"NA",'Principles (All)'!$E:$E,Summary!$B138)</f>
        <v>0</v>
      </c>
      <c r="J138">
        <f>COUNTIFS('Principles (All)'!O:O,"NA",'Principles (All)'!$E:$E,Summary!$B138)</f>
        <v>0</v>
      </c>
      <c r="K138">
        <f>COUNTIFS('Principles (All)'!P:P,"NA",'Principles (All)'!$E:$E,Summary!$B138)</f>
        <v>0</v>
      </c>
      <c r="L138">
        <f>COUNTIFS('Principles (All)'!M:M,"N",'Principles (All)'!$E:$E,Summary!$B138)</f>
        <v>0</v>
      </c>
      <c r="M138">
        <f>COUNTIFS('Principles (All)'!N:N,"N",'Principles (All)'!$E:$E,Summary!$B138)</f>
        <v>0</v>
      </c>
      <c r="N138">
        <f>COUNTIFS('Principles (All)'!O:O,"N",'Principles (All)'!$E:$E,Summary!$B138)</f>
        <v>0</v>
      </c>
      <c r="O138">
        <f>COUNTIFS('Principles (All)'!P:P,"N",'Principles (All)'!$E:$E,Summary!$B138)</f>
        <v>0</v>
      </c>
      <c r="P138">
        <f>COUNTIFS('Principles (All)'!M:M,"Not Assessed",'Principles (All)'!$E:$E,Summary!$B138)</f>
        <v>0</v>
      </c>
      <c r="Q138">
        <f>COUNTIFS('Principles (All)'!N:N,"Not Assessed",'Principles (All)'!$E:$E,Summary!$B138)</f>
        <v>0</v>
      </c>
      <c r="R138">
        <f>COUNTIFS('Principles (All)'!O:O,"Not Assessed",'Principles (All)'!$E:$E,Summary!$B138)</f>
        <v>0</v>
      </c>
      <c r="S138">
        <f>COUNTIFS('Principles (All)'!P:P,"Not Assessed",'Principles (All)'!$E:$E,Summary!$B138)</f>
        <v>0</v>
      </c>
      <c r="T138">
        <f>COUNTIFS('Principles (All)'!M:M,"Y",'Principles (All)'!$E:$E,Summary!$B138)</f>
        <v>0</v>
      </c>
      <c r="U138">
        <f>COUNTIFS('Principles (All)'!N:N,"Y",'Principles (All)'!$E:$E,Summary!$B138)</f>
        <v>0</v>
      </c>
      <c r="V138">
        <f>COUNTIFS('Principles (All)'!O:O,"Y",'Principles (All)'!$E:$E,Summary!$B138)</f>
        <v>0</v>
      </c>
      <c r="W138">
        <f>COUNTIFS('Principles (All)'!P:P,"Y",'Principles (All)'!$E:$E,Summary!$B138)</f>
        <v>0</v>
      </c>
    </row>
    <row r="139" spans="1:23" ht="14.4">
      <c r="A139" s="322" t="s">
        <v>238</v>
      </c>
      <c r="B139" s="309" t="s">
        <v>378</v>
      </c>
      <c r="C139" s="310" t="s">
        <v>214</v>
      </c>
      <c r="D139" t="str">
        <f t="shared" si="8"/>
        <v/>
      </c>
      <c r="E139" t="str">
        <f t="shared" si="9"/>
        <v/>
      </c>
      <c r="F139" t="str">
        <f t="shared" si="10"/>
        <v/>
      </c>
      <c r="G139" t="str">
        <f t="shared" si="11"/>
        <v/>
      </c>
      <c r="H139">
        <f>COUNTIFS('Principles (All)'!M:M,"NA",'Principles (All)'!$E:$E,Summary!$B139)</f>
        <v>0</v>
      </c>
      <c r="I139">
        <f>COUNTIFS('Principles (All)'!N:N,"NA",'Principles (All)'!$E:$E,Summary!$B139)</f>
        <v>0</v>
      </c>
      <c r="J139">
        <f>COUNTIFS('Principles (All)'!O:O,"NA",'Principles (All)'!$E:$E,Summary!$B139)</f>
        <v>0</v>
      </c>
      <c r="K139">
        <f>COUNTIFS('Principles (All)'!P:P,"NA",'Principles (All)'!$E:$E,Summary!$B139)</f>
        <v>0</v>
      </c>
      <c r="L139">
        <f>COUNTIFS('Principles (All)'!M:M,"N",'Principles (All)'!$E:$E,Summary!$B139)</f>
        <v>0</v>
      </c>
      <c r="M139">
        <f>COUNTIFS('Principles (All)'!N:N,"N",'Principles (All)'!$E:$E,Summary!$B139)</f>
        <v>0</v>
      </c>
      <c r="N139">
        <f>COUNTIFS('Principles (All)'!O:O,"N",'Principles (All)'!$E:$E,Summary!$B139)</f>
        <v>0</v>
      </c>
      <c r="O139">
        <f>COUNTIFS('Principles (All)'!P:P,"N",'Principles (All)'!$E:$E,Summary!$B139)</f>
        <v>0</v>
      </c>
      <c r="P139">
        <f>COUNTIFS('Principles (All)'!M:M,"Not Assessed",'Principles (All)'!$E:$E,Summary!$B139)</f>
        <v>0</v>
      </c>
      <c r="Q139">
        <f>COUNTIFS('Principles (All)'!N:N,"Not Assessed",'Principles (All)'!$E:$E,Summary!$B139)</f>
        <v>0</v>
      </c>
      <c r="R139">
        <f>COUNTIFS('Principles (All)'!O:O,"Not Assessed",'Principles (All)'!$E:$E,Summary!$B139)</f>
        <v>0</v>
      </c>
      <c r="S139">
        <f>COUNTIFS('Principles (All)'!P:P,"Not Assessed",'Principles (All)'!$E:$E,Summary!$B139)</f>
        <v>0</v>
      </c>
      <c r="T139">
        <f>COUNTIFS('Principles (All)'!M:M,"Y",'Principles (All)'!$E:$E,Summary!$B139)</f>
        <v>0</v>
      </c>
      <c r="U139">
        <f>COUNTIFS('Principles (All)'!N:N,"Y",'Principles (All)'!$E:$E,Summary!$B139)</f>
        <v>0</v>
      </c>
      <c r="V139">
        <f>COUNTIFS('Principles (All)'!O:O,"Y",'Principles (All)'!$E:$E,Summary!$B139)</f>
        <v>0</v>
      </c>
      <c r="W139">
        <f>COUNTIFS('Principles (All)'!P:P,"Y",'Principles (All)'!$E:$E,Summary!$B139)</f>
        <v>0</v>
      </c>
    </row>
    <row r="140" spans="1:23" ht="14.4">
      <c r="A140" s="322" t="s">
        <v>238</v>
      </c>
      <c r="B140" s="309" t="s">
        <v>379</v>
      </c>
      <c r="C140" s="310" t="s">
        <v>214</v>
      </c>
      <c r="D140" t="str">
        <f t="shared" si="8"/>
        <v/>
      </c>
      <c r="E140" t="str">
        <f t="shared" si="9"/>
        <v/>
      </c>
      <c r="F140" t="str">
        <f t="shared" si="10"/>
        <v/>
      </c>
      <c r="G140" t="str">
        <f t="shared" si="11"/>
        <v/>
      </c>
      <c r="H140">
        <f>COUNTIFS('Principles (All)'!M:M,"NA",'Principles (All)'!$E:$E,Summary!$B140)</f>
        <v>0</v>
      </c>
      <c r="I140">
        <f>COUNTIFS('Principles (All)'!N:N,"NA",'Principles (All)'!$E:$E,Summary!$B140)</f>
        <v>0</v>
      </c>
      <c r="J140">
        <f>COUNTIFS('Principles (All)'!O:O,"NA",'Principles (All)'!$E:$E,Summary!$B140)</f>
        <v>0</v>
      </c>
      <c r="K140">
        <f>COUNTIFS('Principles (All)'!P:P,"NA",'Principles (All)'!$E:$E,Summary!$B140)</f>
        <v>0</v>
      </c>
      <c r="L140">
        <f>COUNTIFS('Principles (All)'!M:M,"N",'Principles (All)'!$E:$E,Summary!$B140)</f>
        <v>0</v>
      </c>
      <c r="M140">
        <f>COUNTIFS('Principles (All)'!N:N,"N",'Principles (All)'!$E:$E,Summary!$B140)</f>
        <v>0</v>
      </c>
      <c r="N140">
        <f>COUNTIFS('Principles (All)'!O:O,"N",'Principles (All)'!$E:$E,Summary!$B140)</f>
        <v>0</v>
      </c>
      <c r="O140">
        <f>COUNTIFS('Principles (All)'!P:P,"N",'Principles (All)'!$E:$E,Summary!$B140)</f>
        <v>0</v>
      </c>
      <c r="P140">
        <f>COUNTIFS('Principles (All)'!M:M,"Not Assessed",'Principles (All)'!$E:$E,Summary!$B140)</f>
        <v>0</v>
      </c>
      <c r="Q140">
        <f>COUNTIFS('Principles (All)'!N:N,"Not Assessed",'Principles (All)'!$E:$E,Summary!$B140)</f>
        <v>0</v>
      </c>
      <c r="R140">
        <f>COUNTIFS('Principles (All)'!O:O,"Not Assessed",'Principles (All)'!$E:$E,Summary!$B140)</f>
        <v>0</v>
      </c>
      <c r="S140">
        <f>COUNTIFS('Principles (All)'!P:P,"Not Assessed",'Principles (All)'!$E:$E,Summary!$B140)</f>
        <v>0</v>
      </c>
      <c r="T140">
        <f>COUNTIFS('Principles (All)'!M:M,"Y",'Principles (All)'!$E:$E,Summary!$B140)</f>
        <v>0</v>
      </c>
      <c r="U140">
        <f>COUNTIFS('Principles (All)'!N:N,"Y",'Principles (All)'!$E:$E,Summary!$B140)</f>
        <v>0</v>
      </c>
      <c r="V140">
        <f>COUNTIFS('Principles (All)'!O:O,"Y",'Principles (All)'!$E:$E,Summary!$B140)</f>
        <v>0</v>
      </c>
      <c r="W140">
        <f>COUNTIFS('Principles (All)'!P:P,"Y",'Principles (All)'!$E:$E,Summary!$B140)</f>
        <v>0</v>
      </c>
    </row>
    <row r="141" spans="1:23" ht="14.4">
      <c r="A141" s="322" t="s">
        <v>238</v>
      </c>
      <c r="B141" s="309" t="s">
        <v>380</v>
      </c>
      <c r="C141" s="312" t="s">
        <v>225</v>
      </c>
      <c r="D141" t="str">
        <f t="shared" si="8"/>
        <v/>
      </c>
      <c r="E141" t="str">
        <f t="shared" si="9"/>
        <v/>
      </c>
      <c r="F141" t="str">
        <f t="shared" si="10"/>
        <v/>
      </c>
      <c r="G141" t="str">
        <f t="shared" si="11"/>
        <v/>
      </c>
      <c r="H141">
        <f>COUNTIFS('Principles (All)'!M:M,"NA",'Principles (All)'!$E:$E,Summary!$B141)</f>
        <v>0</v>
      </c>
      <c r="I141">
        <f>COUNTIFS('Principles (All)'!N:N,"NA",'Principles (All)'!$E:$E,Summary!$B141)</f>
        <v>0</v>
      </c>
      <c r="J141">
        <f>COUNTIFS('Principles (All)'!O:O,"NA",'Principles (All)'!$E:$E,Summary!$B141)</f>
        <v>0</v>
      </c>
      <c r="K141">
        <f>COUNTIFS('Principles (All)'!P:P,"NA",'Principles (All)'!$E:$E,Summary!$B141)</f>
        <v>0</v>
      </c>
      <c r="L141">
        <f>COUNTIFS('Principles (All)'!M:M,"N",'Principles (All)'!$E:$E,Summary!$B141)</f>
        <v>0</v>
      </c>
      <c r="M141">
        <f>COUNTIFS('Principles (All)'!N:N,"N",'Principles (All)'!$E:$E,Summary!$B141)</f>
        <v>0</v>
      </c>
      <c r="N141">
        <f>COUNTIFS('Principles (All)'!O:O,"N",'Principles (All)'!$E:$E,Summary!$B141)</f>
        <v>0</v>
      </c>
      <c r="O141">
        <f>COUNTIFS('Principles (All)'!P:P,"N",'Principles (All)'!$E:$E,Summary!$B141)</f>
        <v>0</v>
      </c>
      <c r="P141">
        <f>COUNTIFS('Principles (All)'!M:M,"Not Assessed",'Principles (All)'!$E:$E,Summary!$B141)</f>
        <v>0</v>
      </c>
      <c r="Q141">
        <f>COUNTIFS('Principles (All)'!N:N,"Not Assessed",'Principles (All)'!$E:$E,Summary!$B141)</f>
        <v>0</v>
      </c>
      <c r="R141">
        <f>COUNTIFS('Principles (All)'!O:O,"Not Assessed",'Principles (All)'!$E:$E,Summary!$B141)</f>
        <v>0</v>
      </c>
      <c r="S141">
        <f>COUNTIFS('Principles (All)'!P:P,"Not Assessed",'Principles (All)'!$E:$E,Summary!$B141)</f>
        <v>0</v>
      </c>
      <c r="T141">
        <f>COUNTIFS('Principles (All)'!M:M,"Y",'Principles (All)'!$E:$E,Summary!$B141)</f>
        <v>0</v>
      </c>
      <c r="U141">
        <f>COUNTIFS('Principles (All)'!N:N,"Y",'Principles (All)'!$E:$E,Summary!$B141)</f>
        <v>0</v>
      </c>
      <c r="V141">
        <f>COUNTIFS('Principles (All)'!O:O,"Y",'Principles (All)'!$E:$E,Summary!$B141)</f>
        <v>0</v>
      </c>
      <c r="W141">
        <f>COUNTIFS('Principles (All)'!P:P,"Y",'Principles (All)'!$E:$E,Summary!$B141)</f>
        <v>0</v>
      </c>
    </row>
    <row r="142" spans="1:23" ht="14.4">
      <c r="A142" s="322" t="s">
        <v>238</v>
      </c>
      <c r="B142" s="309" t="s">
        <v>381</v>
      </c>
      <c r="C142" s="312" t="s">
        <v>225</v>
      </c>
      <c r="D142" t="str">
        <f t="shared" si="8"/>
        <v/>
      </c>
      <c r="E142" t="str">
        <f t="shared" si="9"/>
        <v/>
      </c>
      <c r="F142" t="str">
        <f t="shared" si="10"/>
        <v/>
      </c>
      <c r="G142" t="str">
        <f t="shared" si="11"/>
        <v/>
      </c>
      <c r="H142">
        <f>COUNTIFS('Principles (All)'!M:M,"NA",'Principles (All)'!$E:$E,Summary!$B142)</f>
        <v>0</v>
      </c>
      <c r="I142">
        <f>COUNTIFS('Principles (All)'!N:N,"NA",'Principles (All)'!$E:$E,Summary!$B142)</f>
        <v>0</v>
      </c>
      <c r="J142">
        <f>COUNTIFS('Principles (All)'!O:O,"NA",'Principles (All)'!$E:$E,Summary!$B142)</f>
        <v>0</v>
      </c>
      <c r="K142">
        <f>COUNTIFS('Principles (All)'!P:P,"NA",'Principles (All)'!$E:$E,Summary!$B142)</f>
        <v>0</v>
      </c>
      <c r="L142">
        <f>COUNTIFS('Principles (All)'!M:M,"N",'Principles (All)'!$E:$E,Summary!$B142)</f>
        <v>0</v>
      </c>
      <c r="M142">
        <f>COUNTIFS('Principles (All)'!N:N,"N",'Principles (All)'!$E:$E,Summary!$B142)</f>
        <v>0</v>
      </c>
      <c r="N142">
        <f>COUNTIFS('Principles (All)'!O:O,"N",'Principles (All)'!$E:$E,Summary!$B142)</f>
        <v>0</v>
      </c>
      <c r="O142">
        <f>COUNTIFS('Principles (All)'!P:P,"N",'Principles (All)'!$E:$E,Summary!$B142)</f>
        <v>0</v>
      </c>
      <c r="P142">
        <f>COUNTIFS('Principles (All)'!M:M,"Not Assessed",'Principles (All)'!$E:$E,Summary!$B142)</f>
        <v>0</v>
      </c>
      <c r="Q142">
        <f>COUNTIFS('Principles (All)'!N:N,"Not Assessed",'Principles (All)'!$E:$E,Summary!$B142)</f>
        <v>0</v>
      </c>
      <c r="R142">
        <f>COUNTIFS('Principles (All)'!O:O,"Not Assessed",'Principles (All)'!$E:$E,Summary!$B142)</f>
        <v>0</v>
      </c>
      <c r="S142">
        <f>COUNTIFS('Principles (All)'!P:P,"Not Assessed",'Principles (All)'!$E:$E,Summary!$B142)</f>
        <v>0</v>
      </c>
      <c r="T142">
        <f>COUNTIFS('Principles (All)'!M:M,"Y",'Principles (All)'!$E:$E,Summary!$B142)</f>
        <v>0</v>
      </c>
      <c r="U142">
        <f>COUNTIFS('Principles (All)'!N:N,"Y",'Principles (All)'!$E:$E,Summary!$B142)</f>
        <v>0</v>
      </c>
      <c r="V142">
        <f>COUNTIFS('Principles (All)'!O:O,"Y",'Principles (All)'!$E:$E,Summary!$B142)</f>
        <v>0</v>
      </c>
      <c r="W142">
        <f>COUNTIFS('Principles (All)'!P:P,"Y",'Principles (All)'!$E:$E,Summary!$B142)</f>
        <v>0</v>
      </c>
    </row>
    <row r="143" spans="1:23" ht="14.4">
      <c r="A143" s="322" t="s">
        <v>238</v>
      </c>
      <c r="B143" s="309" t="s">
        <v>382</v>
      </c>
      <c r="C143" s="312" t="s">
        <v>225</v>
      </c>
      <c r="D143" t="str">
        <f t="shared" si="8"/>
        <v/>
      </c>
      <c r="E143" t="str">
        <f t="shared" si="9"/>
        <v/>
      </c>
      <c r="F143" t="str">
        <f t="shared" si="10"/>
        <v/>
      </c>
      <c r="G143" t="str">
        <f t="shared" si="11"/>
        <v/>
      </c>
      <c r="H143">
        <f>COUNTIFS('Principles (All)'!M:M,"NA",'Principles (All)'!$E:$E,Summary!$B143)</f>
        <v>0</v>
      </c>
      <c r="I143">
        <f>COUNTIFS('Principles (All)'!N:N,"NA",'Principles (All)'!$E:$E,Summary!$B143)</f>
        <v>0</v>
      </c>
      <c r="J143">
        <f>COUNTIFS('Principles (All)'!O:O,"NA",'Principles (All)'!$E:$E,Summary!$B143)</f>
        <v>0</v>
      </c>
      <c r="K143">
        <f>COUNTIFS('Principles (All)'!P:P,"NA",'Principles (All)'!$E:$E,Summary!$B143)</f>
        <v>0</v>
      </c>
      <c r="L143">
        <f>COUNTIFS('Principles (All)'!M:M,"N",'Principles (All)'!$E:$E,Summary!$B143)</f>
        <v>0</v>
      </c>
      <c r="M143">
        <f>COUNTIFS('Principles (All)'!N:N,"N",'Principles (All)'!$E:$E,Summary!$B143)</f>
        <v>0</v>
      </c>
      <c r="N143">
        <f>COUNTIFS('Principles (All)'!O:O,"N",'Principles (All)'!$E:$E,Summary!$B143)</f>
        <v>0</v>
      </c>
      <c r="O143">
        <f>COUNTIFS('Principles (All)'!P:P,"N",'Principles (All)'!$E:$E,Summary!$B143)</f>
        <v>0</v>
      </c>
      <c r="P143">
        <f>COUNTIFS('Principles (All)'!M:M,"Not Assessed",'Principles (All)'!$E:$E,Summary!$B143)</f>
        <v>0</v>
      </c>
      <c r="Q143">
        <f>COUNTIFS('Principles (All)'!N:N,"Not Assessed",'Principles (All)'!$E:$E,Summary!$B143)</f>
        <v>0</v>
      </c>
      <c r="R143">
        <f>COUNTIFS('Principles (All)'!O:O,"Not Assessed",'Principles (All)'!$E:$E,Summary!$B143)</f>
        <v>0</v>
      </c>
      <c r="S143">
        <f>COUNTIFS('Principles (All)'!P:P,"Not Assessed",'Principles (All)'!$E:$E,Summary!$B143)</f>
        <v>0</v>
      </c>
      <c r="T143">
        <f>COUNTIFS('Principles (All)'!M:M,"Y",'Principles (All)'!$E:$E,Summary!$B143)</f>
        <v>0</v>
      </c>
      <c r="U143">
        <f>COUNTIFS('Principles (All)'!N:N,"Y",'Principles (All)'!$E:$E,Summary!$B143)</f>
        <v>0</v>
      </c>
      <c r="V143">
        <f>COUNTIFS('Principles (All)'!O:O,"Y",'Principles (All)'!$E:$E,Summary!$B143)</f>
        <v>0</v>
      </c>
      <c r="W143">
        <f>COUNTIFS('Principles (All)'!P:P,"Y",'Principles (All)'!$E:$E,Summary!$B143)</f>
        <v>0</v>
      </c>
    </row>
    <row r="144" spans="1:23" ht="14.4">
      <c r="A144" s="322" t="s">
        <v>238</v>
      </c>
      <c r="B144" s="309" t="s">
        <v>383</v>
      </c>
      <c r="C144" s="312" t="s">
        <v>225</v>
      </c>
      <c r="D144" t="str">
        <f t="shared" si="8"/>
        <v/>
      </c>
      <c r="E144" t="str">
        <f t="shared" si="9"/>
        <v/>
      </c>
      <c r="F144" t="str">
        <f t="shared" si="10"/>
        <v/>
      </c>
      <c r="G144" t="str">
        <f t="shared" si="11"/>
        <v/>
      </c>
      <c r="H144">
        <f>COUNTIFS('Principles (All)'!M:M,"NA",'Principles (All)'!$E:$E,Summary!$B144)</f>
        <v>0</v>
      </c>
      <c r="I144">
        <f>COUNTIFS('Principles (All)'!N:N,"NA",'Principles (All)'!$E:$E,Summary!$B144)</f>
        <v>0</v>
      </c>
      <c r="J144">
        <f>COUNTIFS('Principles (All)'!O:O,"NA",'Principles (All)'!$E:$E,Summary!$B144)</f>
        <v>0</v>
      </c>
      <c r="K144">
        <f>COUNTIFS('Principles (All)'!P:P,"NA",'Principles (All)'!$E:$E,Summary!$B144)</f>
        <v>0</v>
      </c>
      <c r="L144">
        <f>COUNTIFS('Principles (All)'!M:M,"N",'Principles (All)'!$E:$E,Summary!$B144)</f>
        <v>0</v>
      </c>
      <c r="M144">
        <f>COUNTIFS('Principles (All)'!N:N,"N",'Principles (All)'!$E:$E,Summary!$B144)</f>
        <v>0</v>
      </c>
      <c r="N144">
        <f>COUNTIFS('Principles (All)'!O:O,"N",'Principles (All)'!$E:$E,Summary!$B144)</f>
        <v>0</v>
      </c>
      <c r="O144">
        <f>COUNTIFS('Principles (All)'!P:P,"N",'Principles (All)'!$E:$E,Summary!$B144)</f>
        <v>0</v>
      </c>
      <c r="P144">
        <f>COUNTIFS('Principles (All)'!M:M,"Not Assessed",'Principles (All)'!$E:$E,Summary!$B144)</f>
        <v>0</v>
      </c>
      <c r="Q144">
        <f>COUNTIFS('Principles (All)'!N:N,"Not Assessed",'Principles (All)'!$E:$E,Summary!$B144)</f>
        <v>0</v>
      </c>
      <c r="R144">
        <f>COUNTIFS('Principles (All)'!O:O,"Not Assessed",'Principles (All)'!$E:$E,Summary!$B144)</f>
        <v>0</v>
      </c>
      <c r="S144">
        <f>COUNTIFS('Principles (All)'!P:P,"Not Assessed",'Principles (All)'!$E:$E,Summary!$B144)</f>
        <v>0</v>
      </c>
      <c r="T144">
        <f>COUNTIFS('Principles (All)'!M:M,"Y",'Principles (All)'!$E:$E,Summary!$B144)</f>
        <v>0</v>
      </c>
      <c r="U144">
        <f>COUNTIFS('Principles (All)'!N:N,"Y",'Principles (All)'!$E:$E,Summary!$B144)</f>
        <v>0</v>
      </c>
      <c r="V144">
        <f>COUNTIFS('Principles (All)'!O:O,"Y",'Principles (All)'!$E:$E,Summary!$B144)</f>
        <v>0</v>
      </c>
      <c r="W144">
        <f>COUNTIFS('Principles (All)'!P:P,"Y",'Principles (All)'!$E:$E,Summary!$B144)</f>
        <v>0</v>
      </c>
    </row>
    <row r="145" spans="1:23" ht="27.6">
      <c r="A145" s="322" t="s">
        <v>238</v>
      </c>
      <c r="B145" s="309" t="s">
        <v>384</v>
      </c>
      <c r="C145" s="312" t="s">
        <v>225</v>
      </c>
      <c r="D145" t="str">
        <f t="shared" si="8"/>
        <v/>
      </c>
      <c r="E145" t="str">
        <f t="shared" si="9"/>
        <v/>
      </c>
      <c r="F145" t="str">
        <f t="shared" si="10"/>
        <v/>
      </c>
      <c r="G145" t="str">
        <f t="shared" si="11"/>
        <v/>
      </c>
      <c r="H145">
        <f>COUNTIFS('Principles (All)'!M:M,"NA",'Principles (All)'!$E:$E,Summary!$B145)</f>
        <v>0</v>
      </c>
      <c r="I145">
        <f>COUNTIFS('Principles (All)'!N:N,"NA",'Principles (All)'!$E:$E,Summary!$B145)</f>
        <v>0</v>
      </c>
      <c r="J145">
        <f>COUNTIFS('Principles (All)'!O:O,"NA",'Principles (All)'!$E:$E,Summary!$B145)</f>
        <v>0</v>
      </c>
      <c r="K145">
        <f>COUNTIFS('Principles (All)'!P:P,"NA",'Principles (All)'!$E:$E,Summary!$B145)</f>
        <v>0</v>
      </c>
      <c r="L145">
        <f>COUNTIFS('Principles (All)'!M:M,"N",'Principles (All)'!$E:$E,Summary!$B145)</f>
        <v>0</v>
      </c>
      <c r="M145">
        <f>COUNTIFS('Principles (All)'!N:N,"N",'Principles (All)'!$E:$E,Summary!$B145)</f>
        <v>0</v>
      </c>
      <c r="N145">
        <f>COUNTIFS('Principles (All)'!O:O,"N",'Principles (All)'!$E:$E,Summary!$B145)</f>
        <v>0</v>
      </c>
      <c r="O145">
        <f>COUNTIFS('Principles (All)'!P:P,"N",'Principles (All)'!$E:$E,Summary!$B145)</f>
        <v>0</v>
      </c>
      <c r="P145">
        <f>COUNTIFS('Principles (All)'!M:M,"Not Assessed",'Principles (All)'!$E:$E,Summary!$B145)</f>
        <v>0</v>
      </c>
      <c r="Q145">
        <f>COUNTIFS('Principles (All)'!N:N,"Not Assessed",'Principles (All)'!$E:$E,Summary!$B145)</f>
        <v>0</v>
      </c>
      <c r="R145">
        <f>COUNTIFS('Principles (All)'!O:O,"Not Assessed",'Principles (All)'!$E:$E,Summary!$B145)</f>
        <v>0</v>
      </c>
      <c r="S145">
        <f>COUNTIFS('Principles (All)'!P:P,"Not Assessed",'Principles (All)'!$E:$E,Summary!$B145)</f>
        <v>0</v>
      </c>
      <c r="T145">
        <f>COUNTIFS('Principles (All)'!M:M,"Y",'Principles (All)'!$E:$E,Summary!$B145)</f>
        <v>0</v>
      </c>
      <c r="U145">
        <f>COUNTIFS('Principles (All)'!N:N,"Y",'Principles (All)'!$E:$E,Summary!$B145)</f>
        <v>0</v>
      </c>
      <c r="V145">
        <f>COUNTIFS('Principles (All)'!O:O,"Y",'Principles (All)'!$E:$E,Summary!$B145)</f>
        <v>0</v>
      </c>
      <c r="W145">
        <f>COUNTIFS('Principles (All)'!P:P,"Y",'Principles (All)'!$E:$E,Summary!$B145)</f>
        <v>0</v>
      </c>
    </row>
    <row r="146" spans="1:23" ht="27.6">
      <c r="A146" s="322" t="s">
        <v>238</v>
      </c>
      <c r="B146" s="309" t="s">
        <v>385</v>
      </c>
      <c r="C146" s="312" t="s">
        <v>225</v>
      </c>
      <c r="D146" t="str">
        <f t="shared" si="8"/>
        <v/>
      </c>
      <c r="E146" t="str">
        <f t="shared" si="9"/>
        <v/>
      </c>
      <c r="F146" t="str">
        <f t="shared" si="10"/>
        <v/>
      </c>
      <c r="G146" t="str">
        <f t="shared" si="11"/>
        <v/>
      </c>
      <c r="H146">
        <f>COUNTIFS('Principles (All)'!M:M,"NA",'Principles (All)'!$E:$E,Summary!$B146)</f>
        <v>0</v>
      </c>
      <c r="I146">
        <f>COUNTIFS('Principles (All)'!N:N,"NA",'Principles (All)'!$E:$E,Summary!$B146)</f>
        <v>0</v>
      </c>
      <c r="J146">
        <f>COUNTIFS('Principles (All)'!O:O,"NA",'Principles (All)'!$E:$E,Summary!$B146)</f>
        <v>0</v>
      </c>
      <c r="K146">
        <f>COUNTIFS('Principles (All)'!P:P,"NA",'Principles (All)'!$E:$E,Summary!$B146)</f>
        <v>0</v>
      </c>
      <c r="L146">
        <f>COUNTIFS('Principles (All)'!M:M,"N",'Principles (All)'!$E:$E,Summary!$B146)</f>
        <v>0</v>
      </c>
      <c r="M146">
        <f>COUNTIFS('Principles (All)'!N:N,"N",'Principles (All)'!$E:$E,Summary!$B146)</f>
        <v>0</v>
      </c>
      <c r="N146">
        <f>COUNTIFS('Principles (All)'!O:O,"N",'Principles (All)'!$E:$E,Summary!$B146)</f>
        <v>0</v>
      </c>
      <c r="O146">
        <f>COUNTIFS('Principles (All)'!P:P,"N",'Principles (All)'!$E:$E,Summary!$B146)</f>
        <v>0</v>
      </c>
      <c r="P146">
        <f>COUNTIFS('Principles (All)'!M:M,"Not Assessed",'Principles (All)'!$E:$E,Summary!$B146)</f>
        <v>0</v>
      </c>
      <c r="Q146">
        <f>COUNTIFS('Principles (All)'!N:N,"Not Assessed",'Principles (All)'!$E:$E,Summary!$B146)</f>
        <v>0</v>
      </c>
      <c r="R146">
        <f>COUNTIFS('Principles (All)'!O:O,"Not Assessed",'Principles (All)'!$E:$E,Summary!$B146)</f>
        <v>0</v>
      </c>
      <c r="S146">
        <f>COUNTIFS('Principles (All)'!P:P,"Not Assessed",'Principles (All)'!$E:$E,Summary!$B146)</f>
        <v>0</v>
      </c>
      <c r="T146">
        <f>COUNTIFS('Principles (All)'!M:M,"Y",'Principles (All)'!$E:$E,Summary!$B146)</f>
        <v>0</v>
      </c>
      <c r="U146">
        <f>COUNTIFS('Principles (All)'!N:N,"Y",'Principles (All)'!$E:$E,Summary!$B146)</f>
        <v>0</v>
      </c>
      <c r="V146">
        <f>COUNTIFS('Principles (All)'!O:O,"Y",'Principles (All)'!$E:$E,Summary!$B146)</f>
        <v>0</v>
      </c>
      <c r="W146">
        <f>COUNTIFS('Principles (All)'!P:P,"Y",'Principles (All)'!$E:$E,Summary!$B146)</f>
        <v>0</v>
      </c>
    </row>
    <row r="147" spans="1:23" ht="14.4">
      <c r="A147" s="322" t="s">
        <v>240</v>
      </c>
      <c r="B147" s="309" t="s">
        <v>386</v>
      </c>
      <c r="C147" s="310" t="s">
        <v>214</v>
      </c>
      <c r="D147" t="str">
        <f t="shared" si="8"/>
        <v/>
      </c>
      <c r="E147" t="str">
        <f t="shared" si="9"/>
        <v/>
      </c>
      <c r="F147" t="str">
        <f t="shared" si="10"/>
        <v/>
      </c>
      <c r="G147" t="str">
        <f t="shared" si="11"/>
        <v/>
      </c>
      <c r="H147">
        <f>COUNTIFS('Principles (All)'!M:M,"NA",'Principles (All)'!$E:$E,Summary!$B147)</f>
        <v>0</v>
      </c>
      <c r="I147">
        <f>COUNTIFS('Principles (All)'!N:N,"NA",'Principles (All)'!$E:$E,Summary!$B147)</f>
        <v>0</v>
      </c>
      <c r="J147">
        <f>COUNTIFS('Principles (All)'!O:O,"NA",'Principles (All)'!$E:$E,Summary!$B147)</f>
        <v>0</v>
      </c>
      <c r="K147">
        <f>COUNTIFS('Principles (All)'!P:P,"NA",'Principles (All)'!$E:$E,Summary!$B147)</f>
        <v>0</v>
      </c>
      <c r="L147">
        <f>COUNTIFS('Principles (All)'!M:M,"N",'Principles (All)'!$E:$E,Summary!$B147)</f>
        <v>0</v>
      </c>
      <c r="M147">
        <f>COUNTIFS('Principles (All)'!N:N,"N",'Principles (All)'!$E:$E,Summary!$B147)</f>
        <v>0</v>
      </c>
      <c r="N147">
        <f>COUNTIFS('Principles (All)'!O:O,"N",'Principles (All)'!$E:$E,Summary!$B147)</f>
        <v>0</v>
      </c>
      <c r="O147">
        <f>COUNTIFS('Principles (All)'!P:P,"N",'Principles (All)'!$E:$E,Summary!$B147)</f>
        <v>0</v>
      </c>
      <c r="P147">
        <f>COUNTIFS('Principles (All)'!M:M,"Not Assessed",'Principles (All)'!$E:$E,Summary!$B147)</f>
        <v>0</v>
      </c>
      <c r="Q147">
        <f>COUNTIFS('Principles (All)'!N:N,"Not Assessed",'Principles (All)'!$E:$E,Summary!$B147)</f>
        <v>0</v>
      </c>
      <c r="R147">
        <f>COUNTIFS('Principles (All)'!O:O,"Not Assessed",'Principles (All)'!$E:$E,Summary!$B147)</f>
        <v>0</v>
      </c>
      <c r="S147">
        <f>COUNTIFS('Principles (All)'!P:P,"Not Assessed",'Principles (All)'!$E:$E,Summary!$B147)</f>
        <v>0</v>
      </c>
      <c r="T147">
        <f>COUNTIFS('Principles (All)'!M:M,"Y",'Principles (All)'!$E:$E,Summary!$B147)</f>
        <v>0</v>
      </c>
      <c r="U147">
        <f>COUNTIFS('Principles (All)'!N:N,"Y",'Principles (All)'!$E:$E,Summary!$B147)</f>
        <v>0</v>
      </c>
      <c r="V147">
        <f>COUNTIFS('Principles (All)'!O:O,"Y",'Principles (All)'!$E:$E,Summary!$B147)</f>
        <v>0</v>
      </c>
      <c r="W147">
        <f>COUNTIFS('Principles (All)'!P:P,"Y",'Principles (All)'!$E:$E,Summary!$B147)</f>
        <v>0</v>
      </c>
    </row>
    <row r="148" spans="1:23" ht="14.4">
      <c r="A148" s="322" t="s">
        <v>240</v>
      </c>
      <c r="B148" s="309" t="s">
        <v>387</v>
      </c>
      <c r="C148" s="310" t="s">
        <v>214</v>
      </c>
      <c r="D148" t="str">
        <f t="shared" si="8"/>
        <v/>
      </c>
      <c r="E148" t="str">
        <f t="shared" si="9"/>
        <v/>
      </c>
      <c r="F148" t="str">
        <f t="shared" si="10"/>
        <v/>
      </c>
      <c r="G148" t="str">
        <f t="shared" si="11"/>
        <v/>
      </c>
      <c r="H148">
        <f>COUNTIFS('Principles (All)'!M:M,"NA",'Principles (All)'!$E:$E,Summary!$B148)</f>
        <v>0</v>
      </c>
      <c r="I148">
        <f>COUNTIFS('Principles (All)'!N:N,"NA",'Principles (All)'!$E:$E,Summary!$B148)</f>
        <v>0</v>
      </c>
      <c r="J148">
        <f>COUNTIFS('Principles (All)'!O:O,"NA",'Principles (All)'!$E:$E,Summary!$B148)</f>
        <v>0</v>
      </c>
      <c r="K148">
        <f>COUNTIFS('Principles (All)'!P:P,"NA",'Principles (All)'!$E:$E,Summary!$B148)</f>
        <v>0</v>
      </c>
      <c r="L148">
        <f>COUNTIFS('Principles (All)'!M:M,"N",'Principles (All)'!$E:$E,Summary!$B148)</f>
        <v>0</v>
      </c>
      <c r="M148">
        <f>COUNTIFS('Principles (All)'!N:N,"N",'Principles (All)'!$E:$E,Summary!$B148)</f>
        <v>0</v>
      </c>
      <c r="N148">
        <f>COUNTIFS('Principles (All)'!O:O,"N",'Principles (All)'!$E:$E,Summary!$B148)</f>
        <v>0</v>
      </c>
      <c r="O148">
        <f>COUNTIFS('Principles (All)'!P:P,"N",'Principles (All)'!$E:$E,Summary!$B148)</f>
        <v>0</v>
      </c>
      <c r="P148">
        <f>COUNTIFS('Principles (All)'!M:M,"Not Assessed",'Principles (All)'!$E:$E,Summary!$B148)</f>
        <v>0</v>
      </c>
      <c r="Q148">
        <f>COUNTIFS('Principles (All)'!N:N,"Not Assessed",'Principles (All)'!$E:$E,Summary!$B148)</f>
        <v>0</v>
      </c>
      <c r="R148">
        <f>COUNTIFS('Principles (All)'!O:O,"Not Assessed",'Principles (All)'!$E:$E,Summary!$B148)</f>
        <v>0</v>
      </c>
      <c r="S148">
        <f>COUNTIFS('Principles (All)'!P:P,"Not Assessed",'Principles (All)'!$E:$E,Summary!$B148)</f>
        <v>0</v>
      </c>
      <c r="T148">
        <f>COUNTIFS('Principles (All)'!M:M,"Y",'Principles (All)'!$E:$E,Summary!$B148)</f>
        <v>0</v>
      </c>
      <c r="U148">
        <f>COUNTIFS('Principles (All)'!N:N,"Y",'Principles (All)'!$E:$E,Summary!$B148)</f>
        <v>0</v>
      </c>
      <c r="V148">
        <f>COUNTIFS('Principles (All)'!O:O,"Y",'Principles (All)'!$E:$E,Summary!$B148)</f>
        <v>0</v>
      </c>
      <c r="W148">
        <f>COUNTIFS('Principles (All)'!P:P,"Y",'Principles (All)'!$E:$E,Summary!$B148)</f>
        <v>0</v>
      </c>
    </row>
    <row r="149" spans="1:23" ht="14.4">
      <c r="A149" s="322" t="s">
        <v>240</v>
      </c>
      <c r="B149" s="309" t="s">
        <v>388</v>
      </c>
      <c r="C149" s="310" t="s">
        <v>214</v>
      </c>
      <c r="D149" t="str">
        <f t="shared" si="8"/>
        <v/>
      </c>
      <c r="E149" t="str">
        <f t="shared" si="9"/>
        <v/>
      </c>
      <c r="F149" t="str">
        <f t="shared" si="10"/>
        <v/>
      </c>
      <c r="G149" t="str">
        <f t="shared" si="11"/>
        <v/>
      </c>
      <c r="H149">
        <f>COUNTIFS('Principles (All)'!M:M,"NA",'Principles (All)'!$E:$E,Summary!$B149)</f>
        <v>0</v>
      </c>
      <c r="I149">
        <f>COUNTIFS('Principles (All)'!N:N,"NA",'Principles (All)'!$E:$E,Summary!$B149)</f>
        <v>0</v>
      </c>
      <c r="J149">
        <f>COUNTIFS('Principles (All)'!O:O,"NA",'Principles (All)'!$E:$E,Summary!$B149)</f>
        <v>0</v>
      </c>
      <c r="K149">
        <f>COUNTIFS('Principles (All)'!P:P,"NA",'Principles (All)'!$E:$E,Summary!$B149)</f>
        <v>0</v>
      </c>
      <c r="L149">
        <f>COUNTIFS('Principles (All)'!M:M,"N",'Principles (All)'!$E:$E,Summary!$B149)</f>
        <v>0</v>
      </c>
      <c r="M149">
        <f>COUNTIFS('Principles (All)'!N:N,"N",'Principles (All)'!$E:$E,Summary!$B149)</f>
        <v>0</v>
      </c>
      <c r="N149">
        <f>COUNTIFS('Principles (All)'!O:O,"N",'Principles (All)'!$E:$E,Summary!$B149)</f>
        <v>0</v>
      </c>
      <c r="O149">
        <f>COUNTIFS('Principles (All)'!P:P,"N",'Principles (All)'!$E:$E,Summary!$B149)</f>
        <v>0</v>
      </c>
      <c r="P149">
        <f>COUNTIFS('Principles (All)'!M:M,"Not Assessed",'Principles (All)'!$E:$E,Summary!$B149)</f>
        <v>0</v>
      </c>
      <c r="Q149">
        <f>COUNTIFS('Principles (All)'!N:N,"Not Assessed",'Principles (All)'!$E:$E,Summary!$B149)</f>
        <v>0</v>
      </c>
      <c r="R149">
        <f>COUNTIFS('Principles (All)'!O:O,"Not Assessed",'Principles (All)'!$E:$E,Summary!$B149)</f>
        <v>0</v>
      </c>
      <c r="S149">
        <f>COUNTIFS('Principles (All)'!P:P,"Not Assessed",'Principles (All)'!$E:$E,Summary!$B149)</f>
        <v>0</v>
      </c>
      <c r="T149">
        <f>COUNTIFS('Principles (All)'!M:M,"Y",'Principles (All)'!$E:$E,Summary!$B149)</f>
        <v>0</v>
      </c>
      <c r="U149">
        <f>COUNTIFS('Principles (All)'!N:N,"Y",'Principles (All)'!$E:$E,Summary!$B149)</f>
        <v>0</v>
      </c>
      <c r="V149">
        <f>COUNTIFS('Principles (All)'!O:O,"Y",'Principles (All)'!$E:$E,Summary!$B149)</f>
        <v>0</v>
      </c>
      <c r="W149">
        <f>COUNTIFS('Principles (All)'!P:P,"Y",'Principles (All)'!$E:$E,Summary!$B149)</f>
        <v>0</v>
      </c>
    </row>
    <row r="150" spans="1:23" ht="14.4">
      <c r="A150" s="322" t="s">
        <v>240</v>
      </c>
      <c r="B150" s="309" t="s">
        <v>389</v>
      </c>
      <c r="C150" s="310" t="s">
        <v>214</v>
      </c>
      <c r="D150" t="str">
        <f t="shared" si="8"/>
        <v/>
      </c>
      <c r="E150" t="str">
        <f t="shared" si="9"/>
        <v/>
      </c>
      <c r="F150" t="str">
        <f t="shared" si="10"/>
        <v/>
      </c>
      <c r="G150" t="str">
        <f t="shared" si="11"/>
        <v/>
      </c>
      <c r="H150">
        <f>COUNTIFS('Principles (All)'!M:M,"NA",'Principles (All)'!$E:$E,Summary!$B150)</f>
        <v>0</v>
      </c>
      <c r="I150">
        <f>COUNTIFS('Principles (All)'!N:N,"NA",'Principles (All)'!$E:$E,Summary!$B150)</f>
        <v>0</v>
      </c>
      <c r="J150">
        <f>COUNTIFS('Principles (All)'!O:O,"NA",'Principles (All)'!$E:$E,Summary!$B150)</f>
        <v>0</v>
      </c>
      <c r="K150">
        <f>COUNTIFS('Principles (All)'!P:P,"NA",'Principles (All)'!$E:$E,Summary!$B150)</f>
        <v>0</v>
      </c>
      <c r="L150">
        <f>COUNTIFS('Principles (All)'!M:M,"N",'Principles (All)'!$E:$E,Summary!$B150)</f>
        <v>0</v>
      </c>
      <c r="M150">
        <f>COUNTIFS('Principles (All)'!N:N,"N",'Principles (All)'!$E:$E,Summary!$B150)</f>
        <v>0</v>
      </c>
      <c r="N150">
        <f>COUNTIFS('Principles (All)'!O:O,"N",'Principles (All)'!$E:$E,Summary!$B150)</f>
        <v>0</v>
      </c>
      <c r="O150">
        <f>COUNTIFS('Principles (All)'!P:P,"N",'Principles (All)'!$E:$E,Summary!$B150)</f>
        <v>0</v>
      </c>
      <c r="P150">
        <f>COUNTIFS('Principles (All)'!M:M,"Not Assessed",'Principles (All)'!$E:$E,Summary!$B150)</f>
        <v>0</v>
      </c>
      <c r="Q150">
        <f>COUNTIFS('Principles (All)'!N:N,"Not Assessed",'Principles (All)'!$E:$E,Summary!$B150)</f>
        <v>0</v>
      </c>
      <c r="R150">
        <f>COUNTIFS('Principles (All)'!O:O,"Not Assessed",'Principles (All)'!$E:$E,Summary!$B150)</f>
        <v>0</v>
      </c>
      <c r="S150">
        <f>COUNTIFS('Principles (All)'!P:P,"Not Assessed",'Principles (All)'!$E:$E,Summary!$B150)</f>
        <v>0</v>
      </c>
      <c r="T150">
        <f>COUNTIFS('Principles (All)'!M:M,"Y",'Principles (All)'!$E:$E,Summary!$B150)</f>
        <v>0</v>
      </c>
      <c r="U150">
        <f>COUNTIFS('Principles (All)'!N:N,"Y",'Principles (All)'!$E:$E,Summary!$B150)</f>
        <v>0</v>
      </c>
      <c r="V150">
        <f>COUNTIFS('Principles (All)'!O:O,"Y",'Principles (All)'!$E:$E,Summary!$B150)</f>
        <v>0</v>
      </c>
      <c r="W150">
        <f>COUNTIFS('Principles (All)'!P:P,"Y",'Principles (All)'!$E:$E,Summary!$B150)</f>
        <v>0</v>
      </c>
    </row>
    <row r="151" spans="1:23" ht="14.4">
      <c r="A151" s="322" t="s">
        <v>240</v>
      </c>
      <c r="B151" s="309" t="s">
        <v>390</v>
      </c>
      <c r="C151" s="310" t="s">
        <v>214</v>
      </c>
      <c r="D151" t="str">
        <f t="shared" si="8"/>
        <v/>
      </c>
      <c r="E151" t="str">
        <f t="shared" si="9"/>
        <v/>
      </c>
      <c r="F151" t="str">
        <f t="shared" si="10"/>
        <v/>
      </c>
      <c r="G151" t="str">
        <f t="shared" si="11"/>
        <v/>
      </c>
      <c r="H151">
        <f>COUNTIFS('Principles (All)'!M:M,"NA",'Principles (All)'!$E:$E,Summary!$B151)</f>
        <v>0</v>
      </c>
      <c r="I151">
        <f>COUNTIFS('Principles (All)'!N:N,"NA",'Principles (All)'!$E:$E,Summary!$B151)</f>
        <v>0</v>
      </c>
      <c r="J151">
        <f>COUNTIFS('Principles (All)'!O:O,"NA",'Principles (All)'!$E:$E,Summary!$B151)</f>
        <v>0</v>
      </c>
      <c r="K151">
        <f>COUNTIFS('Principles (All)'!P:P,"NA",'Principles (All)'!$E:$E,Summary!$B151)</f>
        <v>0</v>
      </c>
      <c r="L151">
        <f>COUNTIFS('Principles (All)'!M:M,"N",'Principles (All)'!$E:$E,Summary!$B151)</f>
        <v>0</v>
      </c>
      <c r="M151">
        <f>COUNTIFS('Principles (All)'!N:N,"N",'Principles (All)'!$E:$E,Summary!$B151)</f>
        <v>0</v>
      </c>
      <c r="N151">
        <f>COUNTIFS('Principles (All)'!O:O,"N",'Principles (All)'!$E:$E,Summary!$B151)</f>
        <v>0</v>
      </c>
      <c r="O151">
        <f>COUNTIFS('Principles (All)'!P:P,"N",'Principles (All)'!$E:$E,Summary!$B151)</f>
        <v>0</v>
      </c>
      <c r="P151">
        <f>COUNTIFS('Principles (All)'!M:M,"Not Assessed",'Principles (All)'!$E:$E,Summary!$B151)</f>
        <v>0</v>
      </c>
      <c r="Q151">
        <f>COUNTIFS('Principles (All)'!N:N,"Not Assessed",'Principles (All)'!$E:$E,Summary!$B151)</f>
        <v>0</v>
      </c>
      <c r="R151">
        <f>COUNTIFS('Principles (All)'!O:O,"Not Assessed",'Principles (All)'!$E:$E,Summary!$B151)</f>
        <v>0</v>
      </c>
      <c r="S151">
        <f>COUNTIFS('Principles (All)'!P:P,"Not Assessed",'Principles (All)'!$E:$E,Summary!$B151)</f>
        <v>0</v>
      </c>
      <c r="T151">
        <f>COUNTIFS('Principles (All)'!M:M,"Y",'Principles (All)'!$E:$E,Summary!$B151)</f>
        <v>0</v>
      </c>
      <c r="U151">
        <f>COUNTIFS('Principles (All)'!N:N,"Y",'Principles (All)'!$E:$E,Summary!$B151)</f>
        <v>0</v>
      </c>
      <c r="V151">
        <f>COUNTIFS('Principles (All)'!O:O,"Y",'Principles (All)'!$E:$E,Summary!$B151)</f>
        <v>0</v>
      </c>
      <c r="W151">
        <f>COUNTIFS('Principles (All)'!P:P,"Y",'Principles (All)'!$E:$E,Summary!$B151)</f>
        <v>0</v>
      </c>
    </row>
    <row r="152" spans="1:23" ht="14.4">
      <c r="A152" s="322" t="s">
        <v>240</v>
      </c>
      <c r="B152" s="309" t="s">
        <v>391</v>
      </c>
      <c r="C152" s="312" t="s">
        <v>225</v>
      </c>
      <c r="D152" t="str">
        <f t="shared" si="8"/>
        <v/>
      </c>
      <c r="E152" t="str">
        <f t="shared" si="9"/>
        <v/>
      </c>
      <c r="F152" t="str">
        <f t="shared" si="10"/>
        <v/>
      </c>
      <c r="G152" t="str">
        <f t="shared" si="11"/>
        <v/>
      </c>
      <c r="H152">
        <f>COUNTIFS('Principles (All)'!M:M,"NA",'Principles (All)'!$E:$E,Summary!$B152)</f>
        <v>0</v>
      </c>
      <c r="I152">
        <f>COUNTIFS('Principles (All)'!N:N,"NA",'Principles (All)'!$E:$E,Summary!$B152)</f>
        <v>0</v>
      </c>
      <c r="J152">
        <f>COUNTIFS('Principles (All)'!O:O,"NA",'Principles (All)'!$E:$E,Summary!$B152)</f>
        <v>0</v>
      </c>
      <c r="K152">
        <f>COUNTIFS('Principles (All)'!P:P,"NA",'Principles (All)'!$E:$E,Summary!$B152)</f>
        <v>0</v>
      </c>
      <c r="L152">
        <f>COUNTIFS('Principles (All)'!M:M,"N",'Principles (All)'!$E:$E,Summary!$B152)</f>
        <v>0</v>
      </c>
      <c r="M152">
        <f>COUNTIFS('Principles (All)'!N:N,"N",'Principles (All)'!$E:$E,Summary!$B152)</f>
        <v>0</v>
      </c>
      <c r="N152">
        <f>COUNTIFS('Principles (All)'!O:O,"N",'Principles (All)'!$E:$E,Summary!$B152)</f>
        <v>0</v>
      </c>
      <c r="O152">
        <f>COUNTIFS('Principles (All)'!P:P,"N",'Principles (All)'!$E:$E,Summary!$B152)</f>
        <v>0</v>
      </c>
      <c r="P152">
        <f>COUNTIFS('Principles (All)'!M:M,"Not Assessed",'Principles (All)'!$E:$E,Summary!$B152)</f>
        <v>0</v>
      </c>
      <c r="Q152">
        <f>COUNTIFS('Principles (All)'!N:N,"Not Assessed",'Principles (All)'!$E:$E,Summary!$B152)</f>
        <v>0</v>
      </c>
      <c r="R152">
        <f>COUNTIFS('Principles (All)'!O:O,"Not Assessed",'Principles (All)'!$E:$E,Summary!$B152)</f>
        <v>0</v>
      </c>
      <c r="S152">
        <f>COUNTIFS('Principles (All)'!P:P,"Not Assessed",'Principles (All)'!$E:$E,Summary!$B152)</f>
        <v>0</v>
      </c>
      <c r="T152">
        <f>COUNTIFS('Principles (All)'!M:M,"Y",'Principles (All)'!$E:$E,Summary!$B152)</f>
        <v>0</v>
      </c>
      <c r="U152">
        <f>COUNTIFS('Principles (All)'!N:N,"Y",'Principles (All)'!$E:$E,Summary!$B152)</f>
        <v>0</v>
      </c>
      <c r="V152">
        <f>COUNTIFS('Principles (All)'!O:O,"Y",'Principles (All)'!$E:$E,Summary!$B152)</f>
        <v>0</v>
      </c>
      <c r="W152">
        <f>COUNTIFS('Principles (All)'!P:P,"Y",'Principles (All)'!$E:$E,Summary!$B152)</f>
        <v>0</v>
      </c>
    </row>
    <row r="153" spans="1:23" ht="14.4">
      <c r="A153" s="322" t="s">
        <v>240</v>
      </c>
      <c r="B153" s="309" t="s">
        <v>392</v>
      </c>
      <c r="C153" s="312" t="s">
        <v>225</v>
      </c>
      <c r="D153" t="str">
        <f t="shared" si="8"/>
        <v/>
      </c>
      <c r="E153" t="str">
        <f t="shared" si="9"/>
        <v/>
      </c>
      <c r="F153" t="str">
        <f t="shared" si="10"/>
        <v/>
      </c>
      <c r="G153" t="str">
        <f t="shared" si="11"/>
        <v/>
      </c>
      <c r="H153">
        <f>COUNTIFS('Principles (All)'!M:M,"NA",'Principles (All)'!$E:$E,Summary!$B153)</f>
        <v>0</v>
      </c>
      <c r="I153">
        <f>COUNTIFS('Principles (All)'!N:N,"NA",'Principles (All)'!$E:$E,Summary!$B153)</f>
        <v>0</v>
      </c>
      <c r="J153">
        <f>COUNTIFS('Principles (All)'!O:O,"NA",'Principles (All)'!$E:$E,Summary!$B153)</f>
        <v>0</v>
      </c>
      <c r="K153">
        <f>COUNTIFS('Principles (All)'!P:P,"NA",'Principles (All)'!$E:$E,Summary!$B153)</f>
        <v>0</v>
      </c>
      <c r="L153">
        <f>COUNTIFS('Principles (All)'!M:M,"N",'Principles (All)'!$E:$E,Summary!$B153)</f>
        <v>0</v>
      </c>
      <c r="M153">
        <f>COUNTIFS('Principles (All)'!N:N,"N",'Principles (All)'!$E:$E,Summary!$B153)</f>
        <v>0</v>
      </c>
      <c r="N153">
        <f>COUNTIFS('Principles (All)'!O:O,"N",'Principles (All)'!$E:$E,Summary!$B153)</f>
        <v>0</v>
      </c>
      <c r="O153">
        <f>COUNTIFS('Principles (All)'!P:P,"N",'Principles (All)'!$E:$E,Summary!$B153)</f>
        <v>0</v>
      </c>
      <c r="P153">
        <f>COUNTIFS('Principles (All)'!M:M,"Not Assessed",'Principles (All)'!$E:$E,Summary!$B153)</f>
        <v>0</v>
      </c>
      <c r="Q153">
        <f>COUNTIFS('Principles (All)'!N:N,"Not Assessed",'Principles (All)'!$E:$E,Summary!$B153)</f>
        <v>0</v>
      </c>
      <c r="R153">
        <f>COUNTIFS('Principles (All)'!O:O,"Not Assessed",'Principles (All)'!$E:$E,Summary!$B153)</f>
        <v>0</v>
      </c>
      <c r="S153">
        <f>COUNTIFS('Principles (All)'!P:P,"Not Assessed",'Principles (All)'!$E:$E,Summary!$B153)</f>
        <v>0</v>
      </c>
      <c r="T153">
        <f>COUNTIFS('Principles (All)'!M:M,"Y",'Principles (All)'!$E:$E,Summary!$B153)</f>
        <v>0</v>
      </c>
      <c r="U153">
        <f>COUNTIFS('Principles (All)'!N:N,"Y",'Principles (All)'!$E:$E,Summary!$B153)</f>
        <v>0</v>
      </c>
      <c r="V153">
        <f>COUNTIFS('Principles (All)'!O:O,"Y",'Principles (All)'!$E:$E,Summary!$B153)</f>
        <v>0</v>
      </c>
      <c r="W153">
        <f>COUNTIFS('Principles (All)'!P:P,"Y",'Principles (All)'!$E:$E,Summary!$B153)</f>
        <v>0</v>
      </c>
    </row>
    <row r="154" spans="1:23" ht="14.4">
      <c r="A154" s="322" t="s">
        <v>240</v>
      </c>
      <c r="B154" s="309" t="s">
        <v>393</v>
      </c>
      <c r="C154" s="312" t="s">
        <v>225</v>
      </c>
      <c r="D154" t="str">
        <f t="shared" si="8"/>
        <v/>
      </c>
      <c r="E154" t="str">
        <f t="shared" si="9"/>
        <v/>
      </c>
      <c r="F154" t="str">
        <f t="shared" si="10"/>
        <v/>
      </c>
      <c r="G154" t="str">
        <f t="shared" si="11"/>
        <v/>
      </c>
      <c r="H154">
        <f>COUNTIFS('Principles (All)'!M:M,"NA",'Principles (All)'!$E:$E,Summary!$B154)</f>
        <v>0</v>
      </c>
      <c r="I154">
        <f>COUNTIFS('Principles (All)'!N:N,"NA",'Principles (All)'!$E:$E,Summary!$B154)</f>
        <v>0</v>
      </c>
      <c r="J154">
        <f>COUNTIFS('Principles (All)'!O:O,"NA",'Principles (All)'!$E:$E,Summary!$B154)</f>
        <v>0</v>
      </c>
      <c r="K154">
        <f>COUNTIFS('Principles (All)'!P:P,"NA",'Principles (All)'!$E:$E,Summary!$B154)</f>
        <v>0</v>
      </c>
      <c r="L154">
        <f>COUNTIFS('Principles (All)'!M:M,"N",'Principles (All)'!$E:$E,Summary!$B154)</f>
        <v>0</v>
      </c>
      <c r="M154">
        <f>COUNTIFS('Principles (All)'!N:N,"N",'Principles (All)'!$E:$E,Summary!$B154)</f>
        <v>0</v>
      </c>
      <c r="N154">
        <f>COUNTIFS('Principles (All)'!O:O,"N",'Principles (All)'!$E:$E,Summary!$B154)</f>
        <v>0</v>
      </c>
      <c r="O154">
        <f>COUNTIFS('Principles (All)'!P:P,"N",'Principles (All)'!$E:$E,Summary!$B154)</f>
        <v>0</v>
      </c>
      <c r="P154">
        <f>COUNTIFS('Principles (All)'!M:M,"Not Assessed",'Principles (All)'!$E:$E,Summary!$B154)</f>
        <v>0</v>
      </c>
      <c r="Q154">
        <f>COUNTIFS('Principles (All)'!N:N,"Not Assessed",'Principles (All)'!$E:$E,Summary!$B154)</f>
        <v>0</v>
      </c>
      <c r="R154">
        <f>COUNTIFS('Principles (All)'!O:O,"Not Assessed",'Principles (All)'!$E:$E,Summary!$B154)</f>
        <v>0</v>
      </c>
      <c r="S154">
        <f>COUNTIFS('Principles (All)'!P:P,"Not Assessed",'Principles (All)'!$E:$E,Summary!$B154)</f>
        <v>0</v>
      </c>
      <c r="T154">
        <f>COUNTIFS('Principles (All)'!M:M,"Y",'Principles (All)'!$E:$E,Summary!$B154)</f>
        <v>0</v>
      </c>
      <c r="U154">
        <f>COUNTIFS('Principles (All)'!N:N,"Y",'Principles (All)'!$E:$E,Summary!$B154)</f>
        <v>0</v>
      </c>
      <c r="V154">
        <f>COUNTIFS('Principles (All)'!O:O,"Y",'Principles (All)'!$E:$E,Summary!$B154)</f>
        <v>0</v>
      </c>
      <c r="W154">
        <f>COUNTIFS('Principles (All)'!P:P,"Y",'Principles (All)'!$E:$E,Summary!$B154)</f>
        <v>0</v>
      </c>
    </row>
    <row r="155" spans="1:23" ht="14.4">
      <c r="A155" s="322" t="s">
        <v>240</v>
      </c>
      <c r="B155" s="309" t="s">
        <v>394</v>
      </c>
      <c r="C155" s="312" t="s">
        <v>225</v>
      </c>
      <c r="D155" t="str">
        <f t="shared" si="8"/>
        <v/>
      </c>
      <c r="E155" t="str">
        <f t="shared" si="9"/>
        <v/>
      </c>
      <c r="F155" t="str">
        <f t="shared" si="10"/>
        <v/>
      </c>
      <c r="G155" t="str">
        <f t="shared" si="11"/>
        <v/>
      </c>
      <c r="H155">
        <f>COUNTIFS('Principles (All)'!M:M,"NA",'Principles (All)'!$E:$E,Summary!$B155)</f>
        <v>0</v>
      </c>
      <c r="I155">
        <f>COUNTIFS('Principles (All)'!N:N,"NA",'Principles (All)'!$E:$E,Summary!$B155)</f>
        <v>0</v>
      </c>
      <c r="J155">
        <f>COUNTIFS('Principles (All)'!O:O,"NA",'Principles (All)'!$E:$E,Summary!$B155)</f>
        <v>0</v>
      </c>
      <c r="K155">
        <f>COUNTIFS('Principles (All)'!P:P,"NA",'Principles (All)'!$E:$E,Summary!$B155)</f>
        <v>0</v>
      </c>
      <c r="L155">
        <f>COUNTIFS('Principles (All)'!M:M,"N",'Principles (All)'!$E:$E,Summary!$B155)</f>
        <v>0</v>
      </c>
      <c r="M155">
        <f>COUNTIFS('Principles (All)'!N:N,"N",'Principles (All)'!$E:$E,Summary!$B155)</f>
        <v>0</v>
      </c>
      <c r="N155">
        <f>COUNTIFS('Principles (All)'!O:O,"N",'Principles (All)'!$E:$E,Summary!$B155)</f>
        <v>0</v>
      </c>
      <c r="O155">
        <f>COUNTIFS('Principles (All)'!P:P,"N",'Principles (All)'!$E:$E,Summary!$B155)</f>
        <v>0</v>
      </c>
      <c r="P155">
        <f>COUNTIFS('Principles (All)'!M:M,"Not Assessed",'Principles (All)'!$E:$E,Summary!$B155)</f>
        <v>0</v>
      </c>
      <c r="Q155">
        <f>COUNTIFS('Principles (All)'!N:N,"Not Assessed",'Principles (All)'!$E:$E,Summary!$B155)</f>
        <v>0</v>
      </c>
      <c r="R155">
        <f>COUNTIFS('Principles (All)'!O:O,"Not Assessed",'Principles (All)'!$E:$E,Summary!$B155)</f>
        <v>0</v>
      </c>
      <c r="S155">
        <f>COUNTIFS('Principles (All)'!P:P,"Not Assessed",'Principles (All)'!$E:$E,Summary!$B155)</f>
        <v>0</v>
      </c>
      <c r="T155">
        <f>COUNTIFS('Principles (All)'!M:M,"Y",'Principles (All)'!$E:$E,Summary!$B155)</f>
        <v>0</v>
      </c>
      <c r="U155">
        <f>COUNTIFS('Principles (All)'!N:N,"Y",'Principles (All)'!$E:$E,Summary!$B155)</f>
        <v>0</v>
      </c>
      <c r="V155">
        <f>COUNTIFS('Principles (All)'!O:O,"Y",'Principles (All)'!$E:$E,Summary!$B155)</f>
        <v>0</v>
      </c>
      <c r="W155">
        <f>COUNTIFS('Principles (All)'!P:P,"Y",'Principles (All)'!$E:$E,Summary!$B155)</f>
        <v>0</v>
      </c>
    </row>
    <row r="156" spans="1:23" ht="27.6">
      <c r="A156" s="322" t="s">
        <v>240</v>
      </c>
      <c r="B156" s="309" t="s">
        <v>395</v>
      </c>
      <c r="C156" s="312" t="s">
        <v>225</v>
      </c>
      <c r="D156" t="str">
        <f t="shared" si="8"/>
        <v/>
      </c>
      <c r="E156" t="str">
        <f t="shared" si="9"/>
        <v/>
      </c>
      <c r="F156" t="str">
        <f t="shared" si="10"/>
        <v/>
      </c>
      <c r="G156" t="str">
        <f t="shared" si="11"/>
        <v/>
      </c>
      <c r="H156">
        <f>COUNTIFS('Principles (All)'!M:M,"NA",'Principles (All)'!$E:$E,Summary!$B156)</f>
        <v>0</v>
      </c>
      <c r="I156">
        <f>COUNTIFS('Principles (All)'!N:N,"NA",'Principles (All)'!$E:$E,Summary!$B156)</f>
        <v>0</v>
      </c>
      <c r="J156">
        <f>COUNTIFS('Principles (All)'!O:O,"NA",'Principles (All)'!$E:$E,Summary!$B156)</f>
        <v>0</v>
      </c>
      <c r="K156">
        <f>COUNTIFS('Principles (All)'!P:P,"NA",'Principles (All)'!$E:$E,Summary!$B156)</f>
        <v>0</v>
      </c>
      <c r="L156">
        <f>COUNTIFS('Principles (All)'!M:M,"N",'Principles (All)'!$E:$E,Summary!$B156)</f>
        <v>0</v>
      </c>
      <c r="M156">
        <f>COUNTIFS('Principles (All)'!N:N,"N",'Principles (All)'!$E:$E,Summary!$B156)</f>
        <v>0</v>
      </c>
      <c r="N156">
        <f>COUNTIFS('Principles (All)'!O:O,"N",'Principles (All)'!$E:$E,Summary!$B156)</f>
        <v>0</v>
      </c>
      <c r="O156">
        <f>COUNTIFS('Principles (All)'!P:P,"N",'Principles (All)'!$E:$E,Summary!$B156)</f>
        <v>0</v>
      </c>
      <c r="P156">
        <f>COUNTIFS('Principles (All)'!M:M,"Not Assessed",'Principles (All)'!$E:$E,Summary!$B156)</f>
        <v>0</v>
      </c>
      <c r="Q156">
        <f>COUNTIFS('Principles (All)'!N:N,"Not Assessed",'Principles (All)'!$E:$E,Summary!$B156)</f>
        <v>0</v>
      </c>
      <c r="R156">
        <f>COUNTIFS('Principles (All)'!O:O,"Not Assessed",'Principles (All)'!$E:$E,Summary!$B156)</f>
        <v>0</v>
      </c>
      <c r="S156">
        <f>COUNTIFS('Principles (All)'!P:P,"Not Assessed",'Principles (All)'!$E:$E,Summary!$B156)</f>
        <v>0</v>
      </c>
      <c r="T156">
        <f>COUNTIFS('Principles (All)'!M:M,"Y",'Principles (All)'!$E:$E,Summary!$B156)</f>
        <v>0</v>
      </c>
      <c r="U156">
        <f>COUNTIFS('Principles (All)'!N:N,"Y",'Principles (All)'!$E:$E,Summary!$B156)</f>
        <v>0</v>
      </c>
      <c r="V156">
        <f>COUNTIFS('Principles (All)'!O:O,"Y",'Principles (All)'!$E:$E,Summary!$B156)</f>
        <v>0</v>
      </c>
      <c r="W156">
        <f>COUNTIFS('Principles (All)'!P:P,"Y",'Principles (All)'!$E:$E,Summary!$B156)</f>
        <v>0</v>
      </c>
    </row>
    <row r="157" spans="1:23" ht="27.6">
      <c r="A157" s="322" t="s">
        <v>240</v>
      </c>
      <c r="B157" s="309" t="s">
        <v>396</v>
      </c>
      <c r="C157" s="312" t="s">
        <v>225</v>
      </c>
      <c r="D157" t="str">
        <f t="shared" si="8"/>
        <v/>
      </c>
      <c r="E157" t="str">
        <f t="shared" si="9"/>
        <v/>
      </c>
      <c r="F157" t="str">
        <f t="shared" si="10"/>
        <v/>
      </c>
      <c r="G157" t="str">
        <f t="shared" si="11"/>
        <v/>
      </c>
      <c r="H157">
        <f>COUNTIFS('Principles (All)'!M:M,"NA",'Principles (All)'!$E:$E,Summary!$B157)</f>
        <v>0</v>
      </c>
      <c r="I157">
        <f>COUNTIFS('Principles (All)'!N:N,"NA",'Principles (All)'!$E:$E,Summary!$B157)</f>
        <v>0</v>
      </c>
      <c r="J157">
        <f>COUNTIFS('Principles (All)'!O:O,"NA",'Principles (All)'!$E:$E,Summary!$B157)</f>
        <v>0</v>
      </c>
      <c r="K157">
        <f>COUNTIFS('Principles (All)'!P:P,"NA",'Principles (All)'!$E:$E,Summary!$B157)</f>
        <v>0</v>
      </c>
      <c r="L157">
        <f>COUNTIFS('Principles (All)'!M:M,"N",'Principles (All)'!$E:$E,Summary!$B157)</f>
        <v>0</v>
      </c>
      <c r="M157">
        <f>COUNTIFS('Principles (All)'!N:N,"N",'Principles (All)'!$E:$E,Summary!$B157)</f>
        <v>0</v>
      </c>
      <c r="N157">
        <f>COUNTIFS('Principles (All)'!O:O,"N",'Principles (All)'!$E:$E,Summary!$B157)</f>
        <v>0</v>
      </c>
      <c r="O157">
        <f>COUNTIFS('Principles (All)'!P:P,"N",'Principles (All)'!$E:$E,Summary!$B157)</f>
        <v>0</v>
      </c>
      <c r="P157">
        <f>COUNTIFS('Principles (All)'!M:M,"Not Assessed",'Principles (All)'!$E:$E,Summary!$B157)</f>
        <v>0</v>
      </c>
      <c r="Q157">
        <f>COUNTIFS('Principles (All)'!N:N,"Not Assessed",'Principles (All)'!$E:$E,Summary!$B157)</f>
        <v>0</v>
      </c>
      <c r="R157">
        <f>COUNTIFS('Principles (All)'!O:O,"Not Assessed",'Principles (All)'!$E:$E,Summary!$B157)</f>
        <v>0</v>
      </c>
      <c r="S157">
        <f>COUNTIFS('Principles (All)'!P:P,"Not Assessed",'Principles (All)'!$E:$E,Summary!$B157)</f>
        <v>0</v>
      </c>
      <c r="T157">
        <f>COUNTIFS('Principles (All)'!M:M,"Y",'Principles (All)'!$E:$E,Summary!$B157)</f>
        <v>0</v>
      </c>
      <c r="U157">
        <f>COUNTIFS('Principles (All)'!N:N,"Y",'Principles (All)'!$E:$E,Summary!$B157)</f>
        <v>0</v>
      </c>
      <c r="V157">
        <f>COUNTIFS('Principles (All)'!O:O,"Y",'Principles (All)'!$E:$E,Summary!$B157)</f>
        <v>0</v>
      </c>
      <c r="W157">
        <f>COUNTIFS('Principles (All)'!P:P,"Y",'Principles (All)'!$E:$E,Summary!$B157)</f>
        <v>0</v>
      </c>
    </row>
    <row r="158" spans="1:23" ht="27.6">
      <c r="A158" s="322" t="s">
        <v>240</v>
      </c>
      <c r="B158" s="309" t="s">
        <v>397</v>
      </c>
      <c r="C158" s="312" t="s">
        <v>225</v>
      </c>
      <c r="D158" t="str">
        <f t="shared" si="8"/>
        <v/>
      </c>
      <c r="E158" t="str">
        <f t="shared" si="9"/>
        <v/>
      </c>
      <c r="F158" t="str">
        <f t="shared" si="10"/>
        <v/>
      </c>
      <c r="G158" t="str">
        <f t="shared" si="11"/>
        <v/>
      </c>
      <c r="H158">
        <f>COUNTIFS('Principles (All)'!M:M,"NA",'Principles (All)'!$E:$E,Summary!$B158)</f>
        <v>0</v>
      </c>
      <c r="I158">
        <f>COUNTIFS('Principles (All)'!N:N,"NA",'Principles (All)'!$E:$E,Summary!$B158)</f>
        <v>0</v>
      </c>
      <c r="J158">
        <f>COUNTIFS('Principles (All)'!O:O,"NA",'Principles (All)'!$E:$E,Summary!$B158)</f>
        <v>0</v>
      </c>
      <c r="K158">
        <f>COUNTIFS('Principles (All)'!P:P,"NA",'Principles (All)'!$E:$E,Summary!$B158)</f>
        <v>0</v>
      </c>
      <c r="L158">
        <f>COUNTIFS('Principles (All)'!M:M,"N",'Principles (All)'!$E:$E,Summary!$B158)</f>
        <v>0</v>
      </c>
      <c r="M158">
        <f>COUNTIFS('Principles (All)'!N:N,"N",'Principles (All)'!$E:$E,Summary!$B158)</f>
        <v>0</v>
      </c>
      <c r="N158">
        <f>COUNTIFS('Principles (All)'!O:O,"N",'Principles (All)'!$E:$E,Summary!$B158)</f>
        <v>0</v>
      </c>
      <c r="O158">
        <f>COUNTIFS('Principles (All)'!P:P,"N",'Principles (All)'!$E:$E,Summary!$B158)</f>
        <v>0</v>
      </c>
      <c r="P158">
        <f>COUNTIFS('Principles (All)'!M:M,"Not Assessed",'Principles (All)'!$E:$E,Summary!$B158)</f>
        <v>0</v>
      </c>
      <c r="Q158">
        <f>COUNTIFS('Principles (All)'!N:N,"Not Assessed",'Principles (All)'!$E:$E,Summary!$B158)</f>
        <v>0</v>
      </c>
      <c r="R158">
        <f>COUNTIFS('Principles (All)'!O:O,"Not Assessed",'Principles (All)'!$E:$E,Summary!$B158)</f>
        <v>0</v>
      </c>
      <c r="S158">
        <f>COUNTIFS('Principles (All)'!P:P,"Not Assessed",'Principles (All)'!$E:$E,Summary!$B158)</f>
        <v>0</v>
      </c>
      <c r="T158">
        <f>COUNTIFS('Principles (All)'!M:M,"Y",'Principles (All)'!$E:$E,Summary!$B158)</f>
        <v>0</v>
      </c>
      <c r="U158">
        <f>COUNTIFS('Principles (All)'!N:N,"Y",'Principles (All)'!$E:$E,Summary!$B158)</f>
        <v>0</v>
      </c>
      <c r="V158">
        <f>COUNTIFS('Principles (All)'!O:O,"Y",'Principles (All)'!$E:$E,Summary!$B158)</f>
        <v>0</v>
      </c>
      <c r="W158">
        <f>COUNTIFS('Principles (All)'!P:P,"Y",'Principles (All)'!$E:$E,Summary!$B158)</f>
        <v>0</v>
      </c>
    </row>
    <row r="159" spans="1:23" ht="14.4">
      <c r="A159" s="322" t="s">
        <v>242</v>
      </c>
      <c r="B159" s="309" t="s">
        <v>398</v>
      </c>
      <c r="C159" s="310" t="s">
        <v>214</v>
      </c>
      <c r="D159" t="str">
        <f t="shared" si="8"/>
        <v/>
      </c>
      <c r="E159" t="str">
        <f t="shared" si="9"/>
        <v/>
      </c>
      <c r="F159" t="str">
        <f t="shared" si="10"/>
        <v/>
      </c>
      <c r="G159" t="str">
        <f t="shared" si="11"/>
        <v/>
      </c>
      <c r="H159">
        <f>COUNTIFS('Principles (All)'!M:M,"NA",'Principles (All)'!$E:$E,Summary!$B159)</f>
        <v>0</v>
      </c>
      <c r="I159">
        <f>COUNTIFS('Principles (All)'!N:N,"NA",'Principles (All)'!$E:$E,Summary!$B159)</f>
        <v>0</v>
      </c>
      <c r="J159">
        <f>COUNTIFS('Principles (All)'!O:O,"NA",'Principles (All)'!$E:$E,Summary!$B159)</f>
        <v>0</v>
      </c>
      <c r="K159">
        <f>COUNTIFS('Principles (All)'!P:P,"NA",'Principles (All)'!$E:$E,Summary!$B159)</f>
        <v>0</v>
      </c>
      <c r="L159">
        <f>COUNTIFS('Principles (All)'!M:M,"N",'Principles (All)'!$E:$E,Summary!$B159)</f>
        <v>0</v>
      </c>
      <c r="M159">
        <f>COUNTIFS('Principles (All)'!N:N,"N",'Principles (All)'!$E:$E,Summary!$B159)</f>
        <v>0</v>
      </c>
      <c r="N159">
        <f>COUNTIFS('Principles (All)'!O:O,"N",'Principles (All)'!$E:$E,Summary!$B159)</f>
        <v>0</v>
      </c>
      <c r="O159">
        <f>COUNTIFS('Principles (All)'!P:P,"N",'Principles (All)'!$E:$E,Summary!$B159)</f>
        <v>0</v>
      </c>
      <c r="P159">
        <f>COUNTIFS('Principles (All)'!M:M,"Not Assessed",'Principles (All)'!$E:$E,Summary!$B159)</f>
        <v>0</v>
      </c>
      <c r="Q159">
        <f>COUNTIFS('Principles (All)'!N:N,"Not Assessed",'Principles (All)'!$E:$E,Summary!$B159)</f>
        <v>0</v>
      </c>
      <c r="R159">
        <f>COUNTIFS('Principles (All)'!O:O,"Not Assessed",'Principles (All)'!$E:$E,Summary!$B159)</f>
        <v>0</v>
      </c>
      <c r="S159">
        <f>COUNTIFS('Principles (All)'!P:P,"Not Assessed",'Principles (All)'!$E:$E,Summary!$B159)</f>
        <v>0</v>
      </c>
      <c r="T159">
        <f>COUNTIFS('Principles (All)'!M:M,"Y",'Principles (All)'!$E:$E,Summary!$B159)</f>
        <v>0</v>
      </c>
      <c r="U159">
        <f>COUNTIFS('Principles (All)'!N:N,"Y",'Principles (All)'!$E:$E,Summary!$B159)</f>
        <v>0</v>
      </c>
      <c r="V159">
        <f>COUNTIFS('Principles (All)'!O:O,"Y",'Principles (All)'!$E:$E,Summary!$B159)</f>
        <v>0</v>
      </c>
      <c r="W159">
        <f>COUNTIFS('Principles (All)'!P:P,"Y",'Principles (All)'!$E:$E,Summary!$B159)</f>
        <v>0</v>
      </c>
    </row>
    <row r="160" spans="1:23" ht="14.4">
      <c r="A160" s="322" t="s">
        <v>242</v>
      </c>
      <c r="B160" s="309" t="s">
        <v>399</v>
      </c>
      <c r="C160" s="310" t="s">
        <v>214</v>
      </c>
      <c r="D160" t="str">
        <f t="shared" si="8"/>
        <v/>
      </c>
      <c r="E160" t="str">
        <f t="shared" si="9"/>
        <v/>
      </c>
      <c r="F160" t="str">
        <f t="shared" si="10"/>
        <v/>
      </c>
      <c r="G160" t="str">
        <f t="shared" si="11"/>
        <v/>
      </c>
      <c r="H160">
        <f>COUNTIFS('Principles (All)'!M:M,"NA",'Principles (All)'!$E:$E,Summary!$B160)</f>
        <v>0</v>
      </c>
      <c r="I160">
        <f>COUNTIFS('Principles (All)'!N:N,"NA",'Principles (All)'!$E:$E,Summary!$B160)</f>
        <v>0</v>
      </c>
      <c r="J160">
        <f>COUNTIFS('Principles (All)'!O:O,"NA",'Principles (All)'!$E:$E,Summary!$B160)</f>
        <v>0</v>
      </c>
      <c r="K160">
        <f>COUNTIFS('Principles (All)'!P:P,"NA",'Principles (All)'!$E:$E,Summary!$B160)</f>
        <v>0</v>
      </c>
      <c r="L160">
        <f>COUNTIFS('Principles (All)'!M:M,"N",'Principles (All)'!$E:$E,Summary!$B160)</f>
        <v>0</v>
      </c>
      <c r="M160">
        <f>COUNTIFS('Principles (All)'!N:N,"N",'Principles (All)'!$E:$E,Summary!$B160)</f>
        <v>0</v>
      </c>
      <c r="N160">
        <f>COUNTIFS('Principles (All)'!O:O,"N",'Principles (All)'!$E:$E,Summary!$B160)</f>
        <v>0</v>
      </c>
      <c r="O160">
        <f>COUNTIFS('Principles (All)'!P:P,"N",'Principles (All)'!$E:$E,Summary!$B160)</f>
        <v>0</v>
      </c>
      <c r="P160">
        <f>COUNTIFS('Principles (All)'!M:M,"Not Assessed",'Principles (All)'!$E:$E,Summary!$B160)</f>
        <v>0</v>
      </c>
      <c r="Q160">
        <f>COUNTIFS('Principles (All)'!N:N,"Not Assessed",'Principles (All)'!$E:$E,Summary!$B160)</f>
        <v>0</v>
      </c>
      <c r="R160">
        <f>COUNTIFS('Principles (All)'!O:O,"Not Assessed",'Principles (All)'!$E:$E,Summary!$B160)</f>
        <v>0</v>
      </c>
      <c r="S160">
        <f>COUNTIFS('Principles (All)'!P:P,"Not Assessed",'Principles (All)'!$E:$E,Summary!$B160)</f>
        <v>0</v>
      </c>
      <c r="T160">
        <f>COUNTIFS('Principles (All)'!M:M,"Y",'Principles (All)'!$E:$E,Summary!$B160)</f>
        <v>0</v>
      </c>
      <c r="U160">
        <f>COUNTIFS('Principles (All)'!N:N,"Y",'Principles (All)'!$E:$E,Summary!$B160)</f>
        <v>0</v>
      </c>
      <c r="V160">
        <f>COUNTIFS('Principles (All)'!O:O,"Y",'Principles (All)'!$E:$E,Summary!$B160)</f>
        <v>0</v>
      </c>
      <c r="W160">
        <f>COUNTIFS('Principles (All)'!P:P,"Y",'Principles (All)'!$E:$E,Summary!$B160)</f>
        <v>0</v>
      </c>
    </row>
    <row r="161" spans="1:23" ht="14.4">
      <c r="A161" s="322" t="s">
        <v>242</v>
      </c>
      <c r="B161" s="309" t="s">
        <v>400</v>
      </c>
      <c r="C161" s="310" t="s">
        <v>214</v>
      </c>
      <c r="D161" t="str">
        <f t="shared" si="8"/>
        <v/>
      </c>
      <c r="E161" t="str">
        <f t="shared" si="9"/>
        <v/>
      </c>
      <c r="F161" t="str">
        <f t="shared" si="10"/>
        <v/>
      </c>
      <c r="G161" t="str">
        <f t="shared" si="11"/>
        <v/>
      </c>
      <c r="H161">
        <f>COUNTIFS('Principles (All)'!M:M,"NA",'Principles (All)'!$E:$E,Summary!$B161)</f>
        <v>0</v>
      </c>
      <c r="I161">
        <f>COUNTIFS('Principles (All)'!N:N,"NA",'Principles (All)'!$E:$E,Summary!$B161)</f>
        <v>0</v>
      </c>
      <c r="J161">
        <f>COUNTIFS('Principles (All)'!O:O,"NA",'Principles (All)'!$E:$E,Summary!$B161)</f>
        <v>0</v>
      </c>
      <c r="K161">
        <f>COUNTIFS('Principles (All)'!P:P,"NA",'Principles (All)'!$E:$E,Summary!$B161)</f>
        <v>0</v>
      </c>
      <c r="L161">
        <f>COUNTIFS('Principles (All)'!M:M,"N",'Principles (All)'!$E:$E,Summary!$B161)</f>
        <v>0</v>
      </c>
      <c r="M161">
        <f>COUNTIFS('Principles (All)'!N:N,"N",'Principles (All)'!$E:$E,Summary!$B161)</f>
        <v>0</v>
      </c>
      <c r="N161">
        <f>COUNTIFS('Principles (All)'!O:O,"N",'Principles (All)'!$E:$E,Summary!$B161)</f>
        <v>0</v>
      </c>
      <c r="O161">
        <f>COUNTIFS('Principles (All)'!P:P,"N",'Principles (All)'!$E:$E,Summary!$B161)</f>
        <v>0</v>
      </c>
      <c r="P161">
        <f>COUNTIFS('Principles (All)'!M:M,"Not Assessed",'Principles (All)'!$E:$E,Summary!$B161)</f>
        <v>0</v>
      </c>
      <c r="Q161">
        <f>COUNTIFS('Principles (All)'!N:N,"Not Assessed",'Principles (All)'!$E:$E,Summary!$B161)</f>
        <v>0</v>
      </c>
      <c r="R161">
        <f>COUNTIFS('Principles (All)'!O:O,"Not Assessed",'Principles (All)'!$E:$E,Summary!$B161)</f>
        <v>0</v>
      </c>
      <c r="S161">
        <f>COUNTIFS('Principles (All)'!P:P,"Not Assessed",'Principles (All)'!$E:$E,Summary!$B161)</f>
        <v>0</v>
      </c>
      <c r="T161">
        <f>COUNTIFS('Principles (All)'!M:M,"Y",'Principles (All)'!$E:$E,Summary!$B161)</f>
        <v>0</v>
      </c>
      <c r="U161">
        <f>COUNTIFS('Principles (All)'!N:N,"Y",'Principles (All)'!$E:$E,Summary!$B161)</f>
        <v>0</v>
      </c>
      <c r="V161">
        <f>COUNTIFS('Principles (All)'!O:O,"Y",'Principles (All)'!$E:$E,Summary!$B161)</f>
        <v>0</v>
      </c>
      <c r="W161">
        <f>COUNTIFS('Principles (All)'!P:P,"Y",'Principles (All)'!$E:$E,Summary!$B161)</f>
        <v>0</v>
      </c>
    </row>
    <row r="162" spans="1:23" ht="14.4">
      <c r="A162" s="322" t="s">
        <v>242</v>
      </c>
      <c r="B162" s="309" t="s">
        <v>401</v>
      </c>
      <c r="C162" s="310" t="s">
        <v>214</v>
      </c>
      <c r="D162" t="str">
        <f t="shared" si="8"/>
        <v/>
      </c>
      <c r="E162" t="str">
        <f t="shared" si="9"/>
        <v/>
      </c>
      <c r="F162" t="str">
        <f t="shared" si="10"/>
        <v/>
      </c>
      <c r="G162" t="str">
        <f t="shared" si="11"/>
        <v/>
      </c>
      <c r="H162">
        <f>COUNTIFS('Principles (All)'!M:M,"NA",'Principles (All)'!$E:$E,Summary!$B162)</f>
        <v>0</v>
      </c>
      <c r="I162">
        <f>COUNTIFS('Principles (All)'!N:N,"NA",'Principles (All)'!$E:$E,Summary!$B162)</f>
        <v>0</v>
      </c>
      <c r="J162">
        <f>COUNTIFS('Principles (All)'!O:O,"NA",'Principles (All)'!$E:$E,Summary!$B162)</f>
        <v>0</v>
      </c>
      <c r="K162">
        <f>COUNTIFS('Principles (All)'!P:P,"NA",'Principles (All)'!$E:$E,Summary!$B162)</f>
        <v>0</v>
      </c>
      <c r="L162">
        <f>COUNTIFS('Principles (All)'!M:M,"N",'Principles (All)'!$E:$E,Summary!$B162)</f>
        <v>0</v>
      </c>
      <c r="M162">
        <f>COUNTIFS('Principles (All)'!N:N,"N",'Principles (All)'!$E:$E,Summary!$B162)</f>
        <v>0</v>
      </c>
      <c r="N162">
        <f>COUNTIFS('Principles (All)'!O:O,"N",'Principles (All)'!$E:$E,Summary!$B162)</f>
        <v>0</v>
      </c>
      <c r="O162">
        <f>COUNTIFS('Principles (All)'!P:P,"N",'Principles (All)'!$E:$E,Summary!$B162)</f>
        <v>0</v>
      </c>
      <c r="P162">
        <f>COUNTIFS('Principles (All)'!M:M,"Not Assessed",'Principles (All)'!$E:$E,Summary!$B162)</f>
        <v>0</v>
      </c>
      <c r="Q162">
        <f>COUNTIFS('Principles (All)'!N:N,"Not Assessed",'Principles (All)'!$E:$E,Summary!$B162)</f>
        <v>0</v>
      </c>
      <c r="R162">
        <f>COUNTIFS('Principles (All)'!O:O,"Not Assessed",'Principles (All)'!$E:$E,Summary!$B162)</f>
        <v>0</v>
      </c>
      <c r="S162">
        <f>COUNTIFS('Principles (All)'!P:P,"Not Assessed",'Principles (All)'!$E:$E,Summary!$B162)</f>
        <v>0</v>
      </c>
      <c r="T162">
        <f>COUNTIFS('Principles (All)'!M:M,"Y",'Principles (All)'!$E:$E,Summary!$B162)</f>
        <v>0</v>
      </c>
      <c r="U162">
        <f>COUNTIFS('Principles (All)'!N:N,"Y",'Principles (All)'!$E:$E,Summary!$B162)</f>
        <v>0</v>
      </c>
      <c r="V162">
        <f>COUNTIFS('Principles (All)'!O:O,"Y",'Principles (All)'!$E:$E,Summary!$B162)</f>
        <v>0</v>
      </c>
      <c r="W162">
        <f>COUNTIFS('Principles (All)'!P:P,"Y",'Principles (All)'!$E:$E,Summary!$B162)</f>
        <v>0</v>
      </c>
    </row>
    <row r="163" spans="1:23" ht="14.4">
      <c r="A163" s="322" t="s">
        <v>242</v>
      </c>
      <c r="B163" s="309" t="s">
        <v>402</v>
      </c>
      <c r="C163" s="310" t="s">
        <v>214</v>
      </c>
      <c r="D163" t="str">
        <f t="shared" si="8"/>
        <v/>
      </c>
      <c r="E163" t="str">
        <f t="shared" si="9"/>
        <v/>
      </c>
      <c r="F163" t="str">
        <f t="shared" si="10"/>
        <v/>
      </c>
      <c r="G163" t="str">
        <f t="shared" si="11"/>
        <v/>
      </c>
      <c r="H163">
        <f>COUNTIFS('Principles (All)'!M:M,"NA",'Principles (All)'!$E:$E,Summary!$B163)</f>
        <v>0</v>
      </c>
      <c r="I163">
        <f>COUNTIFS('Principles (All)'!N:N,"NA",'Principles (All)'!$E:$E,Summary!$B163)</f>
        <v>0</v>
      </c>
      <c r="J163">
        <f>COUNTIFS('Principles (All)'!O:O,"NA",'Principles (All)'!$E:$E,Summary!$B163)</f>
        <v>0</v>
      </c>
      <c r="K163">
        <f>COUNTIFS('Principles (All)'!P:P,"NA",'Principles (All)'!$E:$E,Summary!$B163)</f>
        <v>0</v>
      </c>
      <c r="L163">
        <f>COUNTIFS('Principles (All)'!M:M,"N",'Principles (All)'!$E:$E,Summary!$B163)</f>
        <v>0</v>
      </c>
      <c r="M163">
        <f>COUNTIFS('Principles (All)'!N:N,"N",'Principles (All)'!$E:$E,Summary!$B163)</f>
        <v>0</v>
      </c>
      <c r="N163">
        <f>COUNTIFS('Principles (All)'!O:O,"N",'Principles (All)'!$E:$E,Summary!$B163)</f>
        <v>0</v>
      </c>
      <c r="O163">
        <f>COUNTIFS('Principles (All)'!P:P,"N",'Principles (All)'!$E:$E,Summary!$B163)</f>
        <v>0</v>
      </c>
      <c r="P163">
        <f>COUNTIFS('Principles (All)'!M:M,"Not Assessed",'Principles (All)'!$E:$E,Summary!$B163)</f>
        <v>0</v>
      </c>
      <c r="Q163">
        <f>COUNTIFS('Principles (All)'!N:N,"Not Assessed",'Principles (All)'!$E:$E,Summary!$B163)</f>
        <v>0</v>
      </c>
      <c r="R163">
        <f>COUNTIFS('Principles (All)'!O:O,"Not Assessed",'Principles (All)'!$E:$E,Summary!$B163)</f>
        <v>0</v>
      </c>
      <c r="S163">
        <f>COUNTIFS('Principles (All)'!P:P,"Not Assessed",'Principles (All)'!$E:$E,Summary!$B163)</f>
        <v>0</v>
      </c>
      <c r="T163">
        <f>COUNTIFS('Principles (All)'!M:M,"Y",'Principles (All)'!$E:$E,Summary!$B163)</f>
        <v>0</v>
      </c>
      <c r="U163">
        <f>COUNTIFS('Principles (All)'!N:N,"Y",'Principles (All)'!$E:$E,Summary!$B163)</f>
        <v>0</v>
      </c>
      <c r="V163">
        <f>COUNTIFS('Principles (All)'!O:O,"Y",'Principles (All)'!$E:$E,Summary!$B163)</f>
        <v>0</v>
      </c>
      <c r="W163">
        <f>COUNTIFS('Principles (All)'!P:P,"Y",'Principles (All)'!$E:$E,Summary!$B163)</f>
        <v>0</v>
      </c>
    </row>
    <row r="164" spans="1:23" ht="14.4">
      <c r="A164" s="322" t="s">
        <v>242</v>
      </c>
      <c r="B164" s="309" t="s">
        <v>403</v>
      </c>
      <c r="C164" s="312" t="s">
        <v>225</v>
      </c>
      <c r="D164" t="str">
        <f t="shared" si="8"/>
        <v/>
      </c>
      <c r="E164" t="str">
        <f t="shared" si="9"/>
        <v/>
      </c>
      <c r="F164" t="str">
        <f t="shared" si="10"/>
        <v/>
      </c>
      <c r="G164" t="str">
        <f t="shared" si="11"/>
        <v/>
      </c>
      <c r="H164">
        <f>COUNTIFS('Principles (All)'!M:M,"NA",'Principles (All)'!$E:$E,Summary!$B164)</f>
        <v>0</v>
      </c>
      <c r="I164">
        <f>COUNTIFS('Principles (All)'!N:N,"NA",'Principles (All)'!$E:$E,Summary!$B164)</f>
        <v>0</v>
      </c>
      <c r="J164">
        <f>COUNTIFS('Principles (All)'!O:O,"NA",'Principles (All)'!$E:$E,Summary!$B164)</f>
        <v>0</v>
      </c>
      <c r="K164">
        <f>COUNTIFS('Principles (All)'!P:P,"NA",'Principles (All)'!$E:$E,Summary!$B164)</f>
        <v>0</v>
      </c>
      <c r="L164">
        <f>COUNTIFS('Principles (All)'!M:M,"N",'Principles (All)'!$E:$E,Summary!$B164)</f>
        <v>0</v>
      </c>
      <c r="M164">
        <f>COUNTIFS('Principles (All)'!N:N,"N",'Principles (All)'!$E:$E,Summary!$B164)</f>
        <v>0</v>
      </c>
      <c r="N164">
        <f>COUNTIFS('Principles (All)'!O:O,"N",'Principles (All)'!$E:$E,Summary!$B164)</f>
        <v>0</v>
      </c>
      <c r="O164">
        <f>COUNTIFS('Principles (All)'!P:P,"N",'Principles (All)'!$E:$E,Summary!$B164)</f>
        <v>0</v>
      </c>
      <c r="P164">
        <f>COUNTIFS('Principles (All)'!M:M,"Not Assessed",'Principles (All)'!$E:$E,Summary!$B164)</f>
        <v>0</v>
      </c>
      <c r="Q164">
        <f>COUNTIFS('Principles (All)'!N:N,"Not Assessed",'Principles (All)'!$E:$E,Summary!$B164)</f>
        <v>0</v>
      </c>
      <c r="R164">
        <f>COUNTIFS('Principles (All)'!O:O,"Not Assessed",'Principles (All)'!$E:$E,Summary!$B164)</f>
        <v>0</v>
      </c>
      <c r="S164">
        <f>COUNTIFS('Principles (All)'!P:P,"Not Assessed",'Principles (All)'!$E:$E,Summary!$B164)</f>
        <v>0</v>
      </c>
      <c r="T164">
        <f>COUNTIFS('Principles (All)'!M:M,"Y",'Principles (All)'!$E:$E,Summary!$B164)</f>
        <v>0</v>
      </c>
      <c r="U164">
        <f>COUNTIFS('Principles (All)'!N:N,"Y",'Principles (All)'!$E:$E,Summary!$B164)</f>
        <v>0</v>
      </c>
      <c r="V164">
        <f>COUNTIFS('Principles (All)'!O:O,"Y",'Principles (All)'!$E:$E,Summary!$B164)</f>
        <v>0</v>
      </c>
      <c r="W164">
        <f>COUNTIFS('Principles (All)'!P:P,"Y",'Principles (All)'!$E:$E,Summary!$B164)</f>
        <v>0</v>
      </c>
    </row>
    <row r="165" spans="1:23" ht="14.4">
      <c r="A165" s="322" t="s">
        <v>242</v>
      </c>
      <c r="B165" s="309" t="s">
        <v>404</v>
      </c>
      <c r="C165" s="312" t="s">
        <v>225</v>
      </c>
      <c r="D165" t="str">
        <f t="shared" si="8"/>
        <v/>
      </c>
      <c r="E165" t="str">
        <f t="shared" si="9"/>
        <v/>
      </c>
      <c r="F165" t="str">
        <f t="shared" si="10"/>
        <v/>
      </c>
      <c r="G165" t="str">
        <f t="shared" si="11"/>
        <v/>
      </c>
      <c r="H165">
        <f>COUNTIFS('Principles (All)'!M:M,"NA",'Principles (All)'!$E:$E,Summary!$B165)</f>
        <v>0</v>
      </c>
      <c r="I165">
        <f>COUNTIFS('Principles (All)'!N:N,"NA",'Principles (All)'!$E:$E,Summary!$B165)</f>
        <v>0</v>
      </c>
      <c r="J165">
        <f>COUNTIFS('Principles (All)'!O:O,"NA",'Principles (All)'!$E:$E,Summary!$B165)</f>
        <v>0</v>
      </c>
      <c r="K165">
        <f>COUNTIFS('Principles (All)'!P:P,"NA",'Principles (All)'!$E:$E,Summary!$B165)</f>
        <v>0</v>
      </c>
      <c r="L165">
        <f>COUNTIFS('Principles (All)'!M:M,"N",'Principles (All)'!$E:$E,Summary!$B165)</f>
        <v>0</v>
      </c>
      <c r="M165">
        <f>COUNTIFS('Principles (All)'!N:N,"N",'Principles (All)'!$E:$E,Summary!$B165)</f>
        <v>0</v>
      </c>
      <c r="N165">
        <f>COUNTIFS('Principles (All)'!O:O,"N",'Principles (All)'!$E:$E,Summary!$B165)</f>
        <v>0</v>
      </c>
      <c r="O165">
        <f>COUNTIFS('Principles (All)'!P:P,"N",'Principles (All)'!$E:$E,Summary!$B165)</f>
        <v>0</v>
      </c>
      <c r="P165">
        <f>COUNTIFS('Principles (All)'!M:M,"Not Assessed",'Principles (All)'!$E:$E,Summary!$B165)</f>
        <v>0</v>
      </c>
      <c r="Q165">
        <f>COUNTIFS('Principles (All)'!N:N,"Not Assessed",'Principles (All)'!$E:$E,Summary!$B165)</f>
        <v>0</v>
      </c>
      <c r="R165">
        <f>COUNTIFS('Principles (All)'!O:O,"Not Assessed",'Principles (All)'!$E:$E,Summary!$B165)</f>
        <v>0</v>
      </c>
      <c r="S165">
        <f>COUNTIFS('Principles (All)'!P:P,"Not Assessed",'Principles (All)'!$E:$E,Summary!$B165)</f>
        <v>0</v>
      </c>
      <c r="T165">
        <f>COUNTIFS('Principles (All)'!M:M,"Y",'Principles (All)'!$E:$E,Summary!$B165)</f>
        <v>0</v>
      </c>
      <c r="U165">
        <f>COUNTIFS('Principles (All)'!N:N,"Y",'Principles (All)'!$E:$E,Summary!$B165)</f>
        <v>0</v>
      </c>
      <c r="V165">
        <f>COUNTIFS('Principles (All)'!O:O,"Y",'Principles (All)'!$E:$E,Summary!$B165)</f>
        <v>0</v>
      </c>
      <c r="W165">
        <f>COUNTIFS('Principles (All)'!P:P,"Y",'Principles (All)'!$E:$E,Summary!$B165)</f>
        <v>0</v>
      </c>
    </row>
    <row r="166" spans="1:23" ht="14.4">
      <c r="A166" s="322" t="s">
        <v>242</v>
      </c>
      <c r="B166" s="309" t="s">
        <v>405</v>
      </c>
      <c r="C166" s="312" t="s">
        <v>225</v>
      </c>
      <c r="D166" t="str">
        <f t="shared" si="8"/>
        <v/>
      </c>
      <c r="E166" t="str">
        <f t="shared" si="9"/>
        <v/>
      </c>
      <c r="F166" t="str">
        <f t="shared" si="10"/>
        <v/>
      </c>
      <c r="G166" t="str">
        <f t="shared" si="11"/>
        <v/>
      </c>
      <c r="H166">
        <f>COUNTIFS('Principles (All)'!M:M,"NA",'Principles (All)'!$E:$E,Summary!$B166)</f>
        <v>0</v>
      </c>
      <c r="I166">
        <f>COUNTIFS('Principles (All)'!N:N,"NA",'Principles (All)'!$E:$E,Summary!$B166)</f>
        <v>0</v>
      </c>
      <c r="J166">
        <f>COUNTIFS('Principles (All)'!O:O,"NA",'Principles (All)'!$E:$E,Summary!$B166)</f>
        <v>0</v>
      </c>
      <c r="K166">
        <f>COUNTIFS('Principles (All)'!P:P,"NA",'Principles (All)'!$E:$E,Summary!$B166)</f>
        <v>0</v>
      </c>
      <c r="L166">
        <f>COUNTIFS('Principles (All)'!M:M,"N",'Principles (All)'!$E:$E,Summary!$B166)</f>
        <v>0</v>
      </c>
      <c r="M166">
        <f>COUNTIFS('Principles (All)'!N:N,"N",'Principles (All)'!$E:$E,Summary!$B166)</f>
        <v>0</v>
      </c>
      <c r="N166">
        <f>COUNTIFS('Principles (All)'!O:O,"N",'Principles (All)'!$E:$E,Summary!$B166)</f>
        <v>0</v>
      </c>
      <c r="O166">
        <f>COUNTIFS('Principles (All)'!P:P,"N",'Principles (All)'!$E:$E,Summary!$B166)</f>
        <v>0</v>
      </c>
      <c r="P166">
        <f>COUNTIFS('Principles (All)'!M:M,"Not Assessed",'Principles (All)'!$E:$E,Summary!$B166)</f>
        <v>0</v>
      </c>
      <c r="Q166">
        <f>COUNTIFS('Principles (All)'!N:N,"Not Assessed",'Principles (All)'!$E:$E,Summary!$B166)</f>
        <v>0</v>
      </c>
      <c r="R166">
        <f>COUNTIFS('Principles (All)'!O:O,"Not Assessed",'Principles (All)'!$E:$E,Summary!$B166)</f>
        <v>0</v>
      </c>
      <c r="S166">
        <f>COUNTIFS('Principles (All)'!P:P,"Not Assessed",'Principles (All)'!$E:$E,Summary!$B166)</f>
        <v>0</v>
      </c>
      <c r="T166">
        <f>COUNTIFS('Principles (All)'!M:M,"Y",'Principles (All)'!$E:$E,Summary!$B166)</f>
        <v>0</v>
      </c>
      <c r="U166">
        <f>COUNTIFS('Principles (All)'!N:N,"Y",'Principles (All)'!$E:$E,Summary!$B166)</f>
        <v>0</v>
      </c>
      <c r="V166">
        <f>COUNTIFS('Principles (All)'!O:O,"Y",'Principles (All)'!$E:$E,Summary!$B166)</f>
        <v>0</v>
      </c>
      <c r="W166">
        <f>COUNTIFS('Principles (All)'!P:P,"Y",'Principles (All)'!$E:$E,Summary!$B166)</f>
        <v>0</v>
      </c>
    </row>
    <row r="167" spans="1:23" ht="14.4">
      <c r="A167" s="322" t="s">
        <v>242</v>
      </c>
      <c r="B167" s="309" t="s">
        <v>406</v>
      </c>
      <c r="C167" s="312" t="s">
        <v>225</v>
      </c>
      <c r="D167" t="str">
        <f t="shared" si="8"/>
        <v/>
      </c>
      <c r="E167" t="str">
        <f t="shared" si="9"/>
        <v/>
      </c>
      <c r="F167" t="str">
        <f t="shared" si="10"/>
        <v/>
      </c>
      <c r="G167" t="str">
        <f t="shared" si="11"/>
        <v/>
      </c>
      <c r="H167">
        <f>COUNTIFS('Principles (All)'!M:M,"NA",'Principles (All)'!$E:$E,Summary!$B167)</f>
        <v>0</v>
      </c>
      <c r="I167">
        <f>COUNTIFS('Principles (All)'!N:N,"NA",'Principles (All)'!$E:$E,Summary!$B167)</f>
        <v>0</v>
      </c>
      <c r="J167">
        <f>COUNTIFS('Principles (All)'!O:O,"NA",'Principles (All)'!$E:$E,Summary!$B167)</f>
        <v>0</v>
      </c>
      <c r="K167">
        <f>COUNTIFS('Principles (All)'!P:P,"NA",'Principles (All)'!$E:$E,Summary!$B167)</f>
        <v>0</v>
      </c>
      <c r="L167">
        <f>COUNTIFS('Principles (All)'!M:M,"N",'Principles (All)'!$E:$E,Summary!$B167)</f>
        <v>0</v>
      </c>
      <c r="M167">
        <f>COUNTIFS('Principles (All)'!N:N,"N",'Principles (All)'!$E:$E,Summary!$B167)</f>
        <v>0</v>
      </c>
      <c r="N167">
        <f>COUNTIFS('Principles (All)'!O:O,"N",'Principles (All)'!$E:$E,Summary!$B167)</f>
        <v>0</v>
      </c>
      <c r="O167">
        <f>COUNTIFS('Principles (All)'!P:P,"N",'Principles (All)'!$E:$E,Summary!$B167)</f>
        <v>0</v>
      </c>
      <c r="P167">
        <f>COUNTIFS('Principles (All)'!M:M,"Not Assessed",'Principles (All)'!$E:$E,Summary!$B167)</f>
        <v>0</v>
      </c>
      <c r="Q167">
        <f>COUNTIFS('Principles (All)'!N:N,"Not Assessed",'Principles (All)'!$E:$E,Summary!$B167)</f>
        <v>0</v>
      </c>
      <c r="R167">
        <f>COUNTIFS('Principles (All)'!O:O,"Not Assessed",'Principles (All)'!$E:$E,Summary!$B167)</f>
        <v>0</v>
      </c>
      <c r="S167">
        <f>COUNTIFS('Principles (All)'!P:P,"Not Assessed",'Principles (All)'!$E:$E,Summary!$B167)</f>
        <v>0</v>
      </c>
      <c r="T167">
        <f>COUNTIFS('Principles (All)'!M:M,"Y",'Principles (All)'!$E:$E,Summary!$B167)</f>
        <v>0</v>
      </c>
      <c r="U167">
        <f>COUNTIFS('Principles (All)'!N:N,"Y",'Principles (All)'!$E:$E,Summary!$B167)</f>
        <v>0</v>
      </c>
      <c r="V167">
        <f>COUNTIFS('Principles (All)'!O:O,"Y",'Principles (All)'!$E:$E,Summary!$B167)</f>
        <v>0</v>
      </c>
      <c r="W167">
        <f>COUNTIFS('Principles (All)'!P:P,"Y",'Principles (All)'!$E:$E,Summary!$B167)</f>
        <v>0</v>
      </c>
    </row>
    <row r="168" spans="1:23" ht="27.6">
      <c r="A168" s="322" t="s">
        <v>242</v>
      </c>
      <c r="B168" s="309" t="s">
        <v>407</v>
      </c>
      <c r="C168" s="312" t="s">
        <v>225</v>
      </c>
      <c r="D168" t="str">
        <f t="shared" si="8"/>
        <v/>
      </c>
      <c r="E168" t="str">
        <f t="shared" si="9"/>
        <v/>
      </c>
      <c r="F168" t="str">
        <f t="shared" si="10"/>
        <v/>
      </c>
      <c r="G168" t="str">
        <f t="shared" si="11"/>
        <v/>
      </c>
      <c r="H168">
        <f>COUNTIFS('Principles (All)'!M:M,"NA",'Principles (All)'!$E:$E,Summary!$B168)</f>
        <v>0</v>
      </c>
      <c r="I168">
        <f>COUNTIFS('Principles (All)'!N:N,"NA",'Principles (All)'!$E:$E,Summary!$B168)</f>
        <v>0</v>
      </c>
      <c r="J168">
        <f>COUNTIFS('Principles (All)'!O:O,"NA",'Principles (All)'!$E:$E,Summary!$B168)</f>
        <v>0</v>
      </c>
      <c r="K168">
        <f>COUNTIFS('Principles (All)'!P:P,"NA",'Principles (All)'!$E:$E,Summary!$B168)</f>
        <v>0</v>
      </c>
      <c r="L168">
        <f>COUNTIFS('Principles (All)'!M:M,"N",'Principles (All)'!$E:$E,Summary!$B168)</f>
        <v>0</v>
      </c>
      <c r="M168">
        <f>COUNTIFS('Principles (All)'!N:N,"N",'Principles (All)'!$E:$E,Summary!$B168)</f>
        <v>0</v>
      </c>
      <c r="N168">
        <f>COUNTIFS('Principles (All)'!O:O,"N",'Principles (All)'!$E:$E,Summary!$B168)</f>
        <v>0</v>
      </c>
      <c r="O168">
        <f>COUNTIFS('Principles (All)'!P:P,"N",'Principles (All)'!$E:$E,Summary!$B168)</f>
        <v>0</v>
      </c>
      <c r="P168">
        <f>COUNTIFS('Principles (All)'!M:M,"Not Assessed",'Principles (All)'!$E:$E,Summary!$B168)</f>
        <v>0</v>
      </c>
      <c r="Q168">
        <f>COUNTIFS('Principles (All)'!N:N,"Not Assessed",'Principles (All)'!$E:$E,Summary!$B168)</f>
        <v>0</v>
      </c>
      <c r="R168">
        <f>COUNTIFS('Principles (All)'!O:O,"Not Assessed",'Principles (All)'!$E:$E,Summary!$B168)</f>
        <v>0</v>
      </c>
      <c r="S168">
        <f>COUNTIFS('Principles (All)'!P:P,"Not Assessed",'Principles (All)'!$E:$E,Summary!$B168)</f>
        <v>0</v>
      </c>
      <c r="T168">
        <f>COUNTIFS('Principles (All)'!M:M,"Y",'Principles (All)'!$E:$E,Summary!$B168)</f>
        <v>0</v>
      </c>
      <c r="U168">
        <f>COUNTIFS('Principles (All)'!N:N,"Y",'Principles (All)'!$E:$E,Summary!$B168)</f>
        <v>0</v>
      </c>
      <c r="V168">
        <f>COUNTIFS('Principles (All)'!O:O,"Y",'Principles (All)'!$E:$E,Summary!$B168)</f>
        <v>0</v>
      </c>
      <c r="W168">
        <f>COUNTIFS('Principles (All)'!P:P,"Y",'Principles (All)'!$E:$E,Summary!$B168)</f>
        <v>0</v>
      </c>
    </row>
    <row r="169" spans="1:23" ht="14.4">
      <c r="A169" s="322" t="s">
        <v>244</v>
      </c>
      <c r="B169" s="309" t="s">
        <v>408</v>
      </c>
      <c r="C169" s="310" t="s">
        <v>214</v>
      </c>
      <c r="D169" t="str">
        <f t="shared" si="8"/>
        <v/>
      </c>
      <c r="E169" t="str">
        <f t="shared" si="9"/>
        <v/>
      </c>
      <c r="F169" t="str">
        <f t="shared" si="10"/>
        <v/>
      </c>
      <c r="G169" t="str">
        <f t="shared" si="11"/>
        <v/>
      </c>
      <c r="H169">
        <f>COUNTIFS('Principles (All)'!M:M,"NA",'Principles (All)'!$E:$E,Summary!$B169)</f>
        <v>0</v>
      </c>
      <c r="I169">
        <f>COUNTIFS('Principles (All)'!N:N,"NA",'Principles (All)'!$E:$E,Summary!$B169)</f>
        <v>0</v>
      </c>
      <c r="J169">
        <f>COUNTIFS('Principles (All)'!O:O,"NA",'Principles (All)'!$E:$E,Summary!$B169)</f>
        <v>0</v>
      </c>
      <c r="K169">
        <f>COUNTIFS('Principles (All)'!P:P,"NA",'Principles (All)'!$E:$E,Summary!$B169)</f>
        <v>0</v>
      </c>
      <c r="L169">
        <f>COUNTIFS('Principles (All)'!M:M,"N",'Principles (All)'!$E:$E,Summary!$B169)</f>
        <v>0</v>
      </c>
      <c r="M169">
        <f>COUNTIFS('Principles (All)'!N:N,"N",'Principles (All)'!$E:$E,Summary!$B169)</f>
        <v>0</v>
      </c>
      <c r="N169">
        <f>COUNTIFS('Principles (All)'!O:O,"N",'Principles (All)'!$E:$E,Summary!$B169)</f>
        <v>0</v>
      </c>
      <c r="O169">
        <f>COUNTIFS('Principles (All)'!P:P,"N",'Principles (All)'!$E:$E,Summary!$B169)</f>
        <v>0</v>
      </c>
      <c r="P169">
        <f>COUNTIFS('Principles (All)'!M:M,"Not Assessed",'Principles (All)'!$E:$E,Summary!$B169)</f>
        <v>0</v>
      </c>
      <c r="Q169">
        <f>COUNTIFS('Principles (All)'!N:N,"Not Assessed",'Principles (All)'!$E:$E,Summary!$B169)</f>
        <v>0</v>
      </c>
      <c r="R169">
        <f>COUNTIFS('Principles (All)'!O:O,"Not Assessed",'Principles (All)'!$E:$E,Summary!$B169)</f>
        <v>0</v>
      </c>
      <c r="S169">
        <f>COUNTIFS('Principles (All)'!P:P,"Not Assessed",'Principles (All)'!$E:$E,Summary!$B169)</f>
        <v>0</v>
      </c>
      <c r="T169">
        <f>COUNTIFS('Principles (All)'!M:M,"Y",'Principles (All)'!$E:$E,Summary!$B169)</f>
        <v>0</v>
      </c>
      <c r="U169">
        <f>COUNTIFS('Principles (All)'!N:N,"Y",'Principles (All)'!$E:$E,Summary!$B169)</f>
        <v>0</v>
      </c>
      <c r="V169">
        <f>COUNTIFS('Principles (All)'!O:O,"Y",'Principles (All)'!$E:$E,Summary!$B169)</f>
        <v>0</v>
      </c>
      <c r="W169">
        <f>COUNTIFS('Principles (All)'!P:P,"Y",'Principles (All)'!$E:$E,Summary!$B169)</f>
        <v>0</v>
      </c>
    </row>
    <row r="170" spans="1:23" ht="14.4">
      <c r="A170" s="322" t="s">
        <v>244</v>
      </c>
      <c r="B170" s="309" t="s">
        <v>409</v>
      </c>
      <c r="C170" s="310" t="s">
        <v>214</v>
      </c>
      <c r="D170" t="str">
        <f t="shared" si="8"/>
        <v/>
      </c>
      <c r="E170" t="str">
        <f t="shared" si="9"/>
        <v/>
      </c>
      <c r="F170" t="str">
        <f t="shared" si="10"/>
        <v/>
      </c>
      <c r="G170" t="str">
        <f t="shared" si="11"/>
        <v/>
      </c>
      <c r="H170">
        <f>COUNTIFS('Principles (All)'!M:M,"NA",'Principles (All)'!$E:$E,Summary!$B170)</f>
        <v>0</v>
      </c>
      <c r="I170">
        <f>COUNTIFS('Principles (All)'!N:N,"NA",'Principles (All)'!$E:$E,Summary!$B170)</f>
        <v>0</v>
      </c>
      <c r="J170">
        <f>COUNTIFS('Principles (All)'!O:O,"NA",'Principles (All)'!$E:$E,Summary!$B170)</f>
        <v>0</v>
      </c>
      <c r="K170">
        <f>COUNTIFS('Principles (All)'!P:P,"NA",'Principles (All)'!$E:$E,Summary!$B170)</f>
        <v>0</v>
      </c>
      <c r="L170">
        <f>COUNTIFS('Principles (All)'!M:M,"N",'Principles (All)'!$E:$E,Summary!$B170)</f>
        <v>0</v>
      </c>
      <c r="M170">
        <f>COUNTIFS('Principles (All)'!N:N,"N",'Principles (All)'!$E:$E,Summary!$B170)</f>
        <v>0</v>
      </c>
      <c r="N170">
        <f>COUNTIFS('Principles (All)'!O:O,"N",'Principles (All)'!$E:$E,Summary!$B170)</f>
        <v>0</v>
      </c>
      <c r="O170">
        <f>COUNTIFS('Principles (All)'!P:P,"N",'Principles (All)'!$E:$E,Summary!$B170)</f>
        <v>0</v>
      </c>
      <c r="P170">
        <f>COUNTIFS('Principles (All)'!M:M,"Not Assessed",'Principles (All)'!$E:$E,Summary!$B170)</f>
        <v>0</v>
      </c>
      <c r="Q170">
        <f>COUNTIFS('Principles (All)'!N:N,"Not Assessed",'Principles (All)'!$E:$E,Summary!$B170)</f>
        <v>0</v>
      </c>
      <c r="R170">
        <f>COUNTIFS('Principles (All)'!O:O,"Not Assessed",'Principles (All)'!$E:$E,Summary!$B170)</f>
        <v>0</v>
      </c>
      <c r="S170">
        <f>COUNTIFS('Principles (All)'!P:P,"Not Assessed",'Principles (All)'!$E:$E,Summary!$B170)</f>
        <v>0</v>
      </c>
      <c r="T170">
        <f>COUNTIFS('Principles (All)'!M:M,"Y",'Principles (All)'!$E:$E,Summary!$B170)</f>
        <v>0</v>
      </c>
      <c r="U170">
        <f>COUNTIFS('Principles (All)'!N:N,"Y",'Principles (All)'!$E:$E,Summary!$B170)</f>
        <v>0</v>
      </c>
      <c r="V170">
        <f>COUNTIFS('Principles (All)'!O:O,"Y",'Principles (All)'!$E:$E,Summary!$B170)</f>
        <v>0</v>
      </c>
      <c r="W170">
        <f>COUNTIFS('Principles (All)'!P:P,"Y",'Principles (All)'!$E:$E,Summary!$B170)</f>
        <v>0</v>
      </c>
    </row>
    <row r="171" spans="1:23" ht="14.4">
      <c r="A171" s="322" t="s">
        <v>244</v>
      </c>
      <c r="B171" s="309" t="s">
        <v>410</v>
      </c>
      <c r="C171" s="310" t="s">
        <v>214</v>
      </c>
      <c r="D171" t="str">
        <f t="shared" si="8"/>
        <v/>
      </c>
      <c r="E171" t="str">
        <f t="shared" si="9"/>
        <v/>
      </c>
      <c r="F171" t="str">
        <f t="shared" si="10"/>
        <v/>
      </c>
      <c r="G171" t="str">
        <f t="shared" si="11"/>
        <v/>
      </c>
      <c r="H171">
        <f>COUNTIFS('Principles (All)'!M:M,"NA",'Principles (All)'!$E:$E,Summary!$B171)</f>
        <v>0</v>
      </c>
      <c r="I171">
        <f>COUNTIFS('Principles (All)'!N:N,"NA",'Principles (All)'!$E:$E,Summary!$B171)</f>
        <v>0</v>
      </c>
      <c r="J171">
        <f>COUNTIFS('Principles (All)'!O:O,"NA",'Principles (All)'!$E:$E,Summary!$B171)</f>
        <v>0</v>
      </c>
      <c r="K171">
        <f>COUNTIFS('Principles (All)'!P:P,"NA",'Principles (All)'!$E:$E,Summary!$B171)</f>
        <v>0</v>
      </c>
      <c r="L171">
        <f>COUNTIFS('Principles (All)'!M:M,"N",'Principles (All)'!$E:$E,Summary!$B171)</f>
        <v>0</v>
      </c>
      <c r="M171">
        <f>COUNTIFS('Principles (All)'!N:N,"N",'Principles (All)'!$E:$E,Summary!$B171)</f>
        <v>0</v>
      </c>
      <c r="N171">
        <f>COUNTIFS('Principles (All)'!O:O,"N",'Principles (All)'!$E:$E,Summary!$B171)</f>
        <v>0</v>
      </c>
      <c r="O171">
        <f>COUNTIFS('Principles (All)'!P:P,"N",'Principles (All)'!$E:$E,Summary!$B171)</f>
        <v>0</v>
      </c>
      <c r="P171">
        <f>COUNTIFS('Principles (All)'!M:M,"Not Assessed",'Principles (All)'!$E:$E,Summary!$B171)</f>
        <v>0</v>
      </c>
      <c r="Q171">
        <f>COUNTIFS('Principles (All)'!N:N,"Not Assessed",'Principles (All)'!$E:$E,Summary!$B171)</f>
        <v>0</v>
      </c>
      <c r="R171">
        <f>COUNTIFS('Principles (All)'!O:O,"Not Assessed",'Principles (All)'!$E:$E,Summary!$B171)</f>
        <v>0</v>
      </c>
      <c r="S171">
        <f>COUNTIFS('Principles (All)'!P:P,"Not Assessed",'Principles (All)'!$E:$E,Summary!$B171)</f>
        <v>0</v>
      </c>
      <c r="T171">
        <f>COUNTIFS('Principles (All)'!M:M,"Y",'Principles (All)'!$E:$E,Summary!$B171)</f>
        <v>0</v>
      </c>
      <c r="U171">
        <f>COUNTIFS('Principles (All)'!N:N,"Y",'Principles (All)'!$E:$E,Summary!$B171)</f>
        <v>0</v>
      </c>
      <c r="V171">
        <f>COUNTIFS('Principles (All)'!O:O,"Y",'Principles (All)'!$E:$E,Summary!$B171)</f>
        <v>0</v>
      </c>
      <c r="W171">
        <f>COUNTIFS('Principles (All)'!P:P,"Y",'Principles (All)'!$E:$E,Summary!$B171)</f>
        <v>0</v>
      </c>
    </row>
    <row r="172" spans="1:23" ht="14.4">
      <c r="A172" s="322" t="s">
        <v>244</v>
      </c>
      <c r="B172" s="309" t="s">
        <v>411</v>
      </c>
      <c r="C172" s="310" t="s">
        <v>214</v>
      </c>
      <c r="D172" t="str">
        <f t="shared" si="8"/>
        <v/>
      </c>
      <c r="E172" t="str">
        <f t="shared" si="9"/>
        <v/>
      </c>
      <c r="F172" t="str">
        <f t="shared" si="10"/>
        <v/>
      </c>
      <c r="G172" t="str">
        <f t="shared" si="11"/>
        <v/>
      </c>
      <c r="H172">
        <f>COUNTIFS('Principles (All)'!M:M,"NA",'Principles (All)'!$E:$E,Summary!$B172)</f>
        <v>0</v>
      </c>
      <c r="I172">
        <f>COUNTIFS('Principles (All)'!N:N,"NA",'Principles (All)'!$E:$E,Summary!$B172)</f>
        <v>0</v>
      </c>
      <c r="J172">
        <f>COUNTIFS('Principles (All)'!O:O,"NA",'Principles (All)'!$E:$E,Summary!$B172)</f>
        <v>0</v>
      </c>
      <c r="K172">
        <f>COUNTIFS('Principles (All)'!P:P,"NA",'Principles (All)'!$E:$E,Summary!$B172)</f>
        <v>0</v>
      </c>
      <c r="L172">
        <f>COUNTIFS('Principles (All)'!M:M,"N",'Principles (All)'!$E:$E,Summary!$B172)</f>
        <v>0</v>
      </c>
      <c r="M172">
        <f>COUNTIFS('Principles (All)'!N:N,"N",'Principles (All)'!$E:$E,Summary!$B172)</f>
        <v>0</v>
      </c>
      <c r="N172">
        <f>COUNTIFS('Principles (All)'!O:O,"N",'Principles (All)'!$E:$E,Summary!$B172)</f>
        <v>0</v>
      </c>
      <c r="O172">
        <f>COUNTIFS('Principles (All)'!P:P,"N",'Principles (All)'!$E:$E,Summary!$B172)</f>
        <v>0</v>
      </c>
      <c r="P172">
        <f>COUNTIFS('Principles (All)'!M:M,"Not Assessed",'Principles (All)'!$E:$E,Summary!$B172)</f>
        <v>0</v>
      </c>
      <c r="Q172">
        <f>COUNTIFS('Principles (All)'!N:N,"Not Assessed",'Principles (All)'!$E:$E,Summary!$B172)</f>
        <v>0</v>
      </c>
      <c r="R172">
        <f>COUNTIFS('Principles (All)'!O:O,"Not Assessed",'Principles (All)'!$E:$E,Summary!$B172)</f>
        <v>0</v>
      </c>
      <c r="S172">
        <f>COUNTIFS('Principles (All)'!P:P,"Not Assessed",'Principles (All)'!$E:$E,Summary!$B172)</f>
        <v>0</v>
      </c>
      <c r="T172">
        <f>COUNTIFS('Principles (All)'!M:M,"Y",'Principles (All)'!$E:$E,Summary!$B172)</f>
        <v>0</v>
      </c>
      <c r="U172">
        <f>COUNTIFS('Principles (All)'!N:N,"Y",'Principles (All)'!$E:$E,Summary!$B172)</f>
        <v>0</v>
      </c>
      <c r="V172">
        <f>COUNTIFS('Principles (All)'!O:O,"Y",'Principles (All)'!$E:$E,Summary!$B172)</f>
        <v>0</v>
      </c>
      <c r="W172">
        <f>COUNTIFS('Principles (All)'!P:P,"Y",'Principles (All)'!$E:$E,Summary!$B172)</f>
        <v>0</v>
      </c>
    </row>
    <row r="173" spans="1:23" ht="14.4">
      <c r="A173" s="322" t="s">
        <v>244</v>
      </c>
      <c r="B173" s="309" t="s">
        <v>412</v>
      </c>
      <c r="C173" s="310" t="s">
        <v>214</v>
      </c>
      <c r="D173" t="str">
        <f t="shared" si="8"/>
        <v/>
      </c>
      <c r="E173" t="str">
        <f t="shared" si="9"/>
        <v/>
      </c>
      <c r="F173" t="str">
        <f t="shared" si="10"/>
        <v/>
      </c>
      <c r="G173" t="str">
        <f t="shared" si="11"/>
        <v/>
      </c>
      <c r="H173">
        <f>COUNTIFS('Principles (All)'!M:M,"NA",'Principles (All)'!$E:$E,Summary!$B173)</f>
        <v>0</v>
      </c>
      <c r="I173">
        <f>COUNTIFS('Principles (All)'!N:N,"NA",'Principles (All)'!$E:$E,Summary!$B173)</f>
        <v>0</v>
      </c>
      <c r="J173">
        <f>COUNTIFS('Principles (All)'!O:O,"NA",'Principles (All)'!$E:$E,Summary!$B173)</f>
        <v>0</v>
      </c>
      <c r="K173">
        <f>COUNTIFS('Principles (All)'!P:P,"NA",'Principles (All)'!$E:$E,Summary!$B173)</f>
        <v>0</v>
      </c>
      <c r="L173">
        <f>COUNTIFS('Principles (All)'!M:M,"N",'Principles (All)'!$E:$E,Summary!$B173)</f>
        <v>0</v>
      </c>
      <c r="M173">
        <f>COUNTIFS('Principles (All)'!N:N,"N",'Principles (All)'!$E:$E,Summary!$B173)</f>
        <v>0</v>
      </c>
      <c r="N173">
        <f>COUNTIFS('Principles (All)'!O:O,"N",'Principles (All)'!$E:$E,Summary!$B173)</f>
        <v>0</v>
      </c>
      <c r="O173">
        <f>COUNTIFS('Principles (All)'!P:P,"N",'Principles (All)'!$E:$E,Summary!$B173)</f>
        <v>0</v>
      </c>
      <c r="P173">
        <f>COUNTIFS('Principles (All)'!M:M,"Not Assessed",'Principles (All)'!$E:$E,Summary!$B173)</f>
        <v>0</v>
      </c>
      <c r="Q173">
        <f>COUNTIFS('Principles (All)'!N:N,"Not Assessed",'Principles (All)'!$E:$E,Summary!$B173)</f>
        <v>0</v>
      </c>
      <c r="R173">
        <f>COUNTIFS('Principles (All)'!O:O,"Not Assessed",'Principles (All)'!$E:$E,Summary!$B173)</f>
        <v>0</v>
      </c>
      <c r="S173">
        <f>COUNTIFS('Principles (All)'!P:P,"Not Assessed",'Principles (All)'!$E:$E,Summary!$B173)</f>
        <v>0</v>
      </c>
      <c r="T173">
        <f>COUNTIFS('Principles (All)'!M:M,"Y",'Principles (All)'!$E:$E,Summary!$B173)</f>
        <v>0</v>
      </c>
      <c r="U173">
        <f>COUNTIFS('Principles (All)'!N:N,"Y",'Principles (All)'!$E:$E,Summary!$B173)</f>
        <v>0</v>
      </c>
      <c r="V173">
        <f>COUNTIFS('Principles (All)'!O:O,"Y",'Principles (All)'!$E:$E,Summary!$B173)</f>
        <v>0</v>
      </c>
      <c r="W173">
        <f>COUNTIFS('Principles (All)'!P:P,"Y",'Principles (All)'!$E:$E,Summary!$B173)</f>
        <v>0</v>
      </c>
    </row>
    <row r="174" spans="1:23" ht="14.4">
      <c r="A174" s="322" t="s">
        <v>244</v>
      </c>
      <c r="B174" s="309" t="s">
        <v>413</v>
      </c>
      <c r="C174" s="310" t="s">
        <v>214</v>
      </c>
      <c r="D174" t="str">
        <f t="shared" si="8"/>
        <v/>
      </c>
      <c r="E174" t="str">
        <f t="shared" si="9"/>
        <v/>
      </c>
      <c r="F174" t="str">
        <f t="shared" si="10"/>
        <v/>
      </c>
      <c r="G174" t="str">
        <f t="shared" si="11"/>
        <v/>
      </c>
      <c r="H174">
        <f>COUNTIFS('Principles (All)'!M:M,"NA",'Principles (All)'!$E:$E,Summary!$B174)</f>
        <v>0</v>
      </c>
      <c r="I174">
        <f>COUNTIFS('Principles (All)'!N:N,"NA",'Principles (All)'!$E:$E,Summary!$B174)</f>
        <v>0</v>
      </c>
      <c r="J174">
        <f>COUNTIFS('Principles (All)'!O:O,"NA",'Principles (All)'!$E:$E,Summary!$B174)</f>
        <v>0</v>
      </c>
      <c r="K174">
        <f>COUNTIFS('Principles (All)'!P:P,"NA",'Principles (All)'!$E:$E,Summary!$B174)</f>
        <v>0</v>
      </c>
      <c r="L174">
        <f>COUNTIFS('Principles (All)'!M:M,"N",'Principles (All)'!$E:$E,Summary!$B174)</f>
        <v>0</v>
      </c>
      <c r="M174">
        <f>COUNTIFS('Principles (All)'!N:N,"N",'Principles (All)'!$E:$E,Summary!$B174)</f>
        <v>0</v>
      </c>
      <c r="N174">
        <f>COUNTIFS('Principles (All)'!O:O,"N",'Principles (All)'!$E:$E,Summary!$B174)</f>
        <v>0</v>
      </c>
      <c r="O174">
        <f>COUNTIFS('Principles (All)'!P:P,"N",'Principles (All)'!$E:$E,Summary!$B174)</f>
        <v>0</v>
      </c>
      <c r="P174">
        <f>COUNTIFS('Principles (All)'!M:M,"Not Assessed",'Principles (All)'!$E:$E,Summary!$B174)</f>
        <v>0</v>
      </c>
      <c r="Q174">
        <f>COUNTIFS('Principles (All)'!N:N,"Not Assessed",'Principles (All)'!$E:$E,Summary!$B174)</f>
        <v>0</v>
      </c>
      <c r="R174">
        <f>COUNTIFS('Principles (All)'!O:O,"Not Assessed",'Principles (All)'!$E:$E,Summary!$B174)</f>
        <v>0</v>
      </c>
      <c r="S174">
        <f>COUNTIFS('Principles (All)'!P:P,"Not Assessed",'Principles (All)'!$E:$E,Summary!$B174)</f>
        <v>0</v>
      </c>
      <c r="T174">
        <f>COUNTIFS('Principles (All)'!M:M,"Y",'Principles (All)'!$E:$E,Summary!$B174)</f>
        <v>0</v>
      </c>
      <c r="U174">
        <f>COUNTIFS('Principles (All)'!N:N,"Y",'Principles (All)'!$E:$E,Summary!$B174)</f>
        <v>0</v>
      </c>
      <c r="V174">
        <f>COUNTIFS('Principles (All)'!O:O,"Y",'Principles (All)'!$E:$E,Summary!$B174)</f>
        <v>0</v>
      </c>
      <c r="W174">
        <f>COUNTIFS('Principles (All)'!P:P,"Y",'Principles (All)'!$E:$E,Summary!$B174)</f>
        <v>0</v>
      </c>
    </row>
    <row r="175" spans="1:23" ht="14.4">
      <c r="A175" s="322" t="s">
        <v>244</v>
      </c>
      <c r="B175" s="309" t="s">
        <v>414</v>
      </c>
      <c r="C175" s="312" t="s">
        <v>225</v>
      </c>
      <c r="D175" t="str">
        <f t="shared" si="8"/>
        <v/>
      </c>
      <c r="E175" t="str">
        <f t="shared" si="9"/>
        <v/>
      </c>
      <c r="F175" t="str">
        <f t="shared" si="10"/>
        <v/>
      </c>
      <c r="G175" t="str">
        <f t="shared" si="11"/>
        <v/>
      </c>
      <c r="H175">
        <f>COUNTIFS('Principles (All)'!M:M,"NA",'Principles (All)'!$E:$E,Summary!$B175)</f>
        <v>0</v>
      </c>
      <c r="I175">
        <f>COUNTIFS('Principles (All)'!N:N,"NA",'Principles (All)'!$E:$E,Summary!$B175)</f>
        <v>0</v>
      </c>
      <c r="J175">
        <f>COUNTIFS('Principles (All)'!O:O,"NA",'Principles (All)'!$E:$E,Summary!$B175)</f>
        <v>0</v>
      </c>
      <c r="K175">
        <f>COUNTIFS('Principles (All)'!P:P,"NA",'Principles (All)'!$E:$E,Summary!$B175)</f>
        <v>0</v>
      </c>
      <c r="L175">
        <f>COUNTIFS('Principles (All)'!M:M,"N",'Principles (All)'!$E:$E,Summary!$B175)</f>
        <v>0</v>
      </c>
      <c r="M175">
        <f>COUNTIFS('Principles (All)'!N:N,"N",'Principles (All)'!$E:$E,Summary!$B175)</f>
        <v>0</v>
      </c>
      <c r="N175">
        <f>COUNTIFS('Principles (All)'!O:O,"N",'Principles (All)'!$E:$E,Summary!$B175)</f>
        <v>0</v>
      </c>
      <c r="O175">
        <f>COUNTIFS('Principles (All)'!P:P,"N",'Principles (All)'!$E:$E,Summary!$B175)</f>
        <v>0</v>
      </c>
      <c r="P175">
        <f>COUNTIFS('Principles (All)'!M:M,"Not Assessed",'Principles (All)'!$E:$E,Summary!$B175)</f>
        <v>0</v>
      </c>
      <c r="Q175">
        <f>COUNTIFS('Principles (All)'!N:N,"Not Assessed",'Principles (All)'!$E:$E,Summary!$B175)</f>
        <v>0</v>
      </c>
      <c r="R175">
        <f>COUNTIFS('Principles (All)'!O:O,"Not Assessed",'Principles (All)'!$E:$E,Summary!$B175)</f>
        <v>0</v>
      </c>
      <c r="S175">
        <f>COUNTIFS('Principles (All)'!P:P,"Not Assessed",'Principles (All)'!$E:$E,Summary!$B175)</f>
        <v>0</v>
      </c>
      <c r="T175">
        <f>COUNTIFS('Principles (All)'!M:M,"Y",'Principles (All)'!$E:$E,Summary!$B175)</f>
        <v>0</v>
      </c>
      <c r="U175">
        <f>COUNTIFS('Principles (All)'!N:N,"Y",'Principles (All)'!$E:$E,Summary!$B175)</f>
        <v>0</v>
      </c>
      <c r="V175">
        <f>COUNTIFS('Principles (All)'!O:O,"Y",'Principles (All)'!$E:$E,Summary!$B175)</f>
        <v>0</v>
      </c>
      <c r="W175">
        <f>COUNTIFS('Principles (All)'!P:P,"Y",'Principles (All)'!$E:$E,Summary!$B175)</f>
        <v>0</v>
      </c>
    </row>
    <row r="176" spans="1:23" ht="14.4">
      <c r="A176" s="322" t="s">
        <v>244</v>
      </c>
      <c r="B176" s="309" t="s">
        <v>415</v>
      </c>
      <c r="C176" s="312" t="s">
        <v>225</v>
      </c>
      <c r="D176" t="str">
        <f t="shared" si="8"/>
        <v/>
      </c>
      <c r="E176" t="str">
        <f t="shared" si="9"/>
        <v/>
      </c>
      <c r="F176" t="str">
        <f t="shared" si="10"/>
        <v/>
      </c>
      <c r="G176" t="str">
        <f t="shared" si="11"/>
        <v/>
      </c>
      <c r="H176">
        <f>COUNTIFS('Principles (All)'!M:M,"NA",'Principles (All)'!$E:$E,Summary!$B176)</f>
        <v>0</v>
      </c>
      <c r="I176">
        <f>COUNTIFS('Principles (All)'!N:N,"NA",'Principles (All)'!$E:$E,Summary!$B176)</f>
        <v>0</v>
      </c>
      <c r="J176">
        <f>COUNTIFS('Principles (All)'!O:O,"NA",'Principles (All)'!$E:$E,Summary!$B176)</f>
        <v>0</v>
      </c>
      <c r="K176">
        <f>COUNTIFS('Principles (All)'!P:P,"NA",'Principles (All)'!$E:$E,Summary!$B176)</f>
        <v>0</v>
      </c>
      <c r="L176">
        <f>COUNTIFS('Principles (All)'!M:M,"N",'Principles (All)'!$E:$E,Summary!$B176)</f>
        <v>0</v>
      </c>
      <c r="M176">
        <f>COUNTIFS('Principles (All)'!N:N,"N",'Principles (All)'!$E:$E,Summary!$B176)</f>
        <v>0</v>
      </c>
      <c r="N176">
        <f>COUNTIFS('Principles (All)'!O:O,"N",'Principles (All)'!$E:$E,Summary!$B176)</f>
        <v>0</v>
      </c>
      <c r="O176">
        <f>COUNTIFS('Principles (All)'!P:P,"N",'Principles (All)'!$E:$E,Summary!$B176)</f>
        <v>0</v>
      </c>
      <c r="P176">
        <f>COUNTIFS('Principles (All)'!M:M,"Not Assessed",'Principles (All)'!$E:$E,Summary!$B176)</f>
        <v>0</v>
      </c>
      <c r="Q176">
        <f>COUNTIFS('Principles (All)'!N:N,"Not Assessed",'Principles (All)'!$E:$E,Summary!$B176)</f>
        <v>0</v>
      </c>
      <c r="R176">
        <f>COUNTIFS('Principles (All)'!O:O,"Not Assessed",'Principles (All)'!$E:$E,Summary!$B176)</f>
        <v>0</v>
      </c>
      <c r="S176">
        <f>COUNTIFS('Principles (All)'!P:P,"Not Assessed",'Principles (All)'!$E:$E,Summary!$B176)</f>
        <v>0</v>
      </c>
      <c r="T176">
        <f>COUNTIFS('Principles (All)'!M:M,"Y",'Principles (All)'!$E:$E,Summary!$B176)</f>
        <v>0</v>
      </c>
      <c r="U176">
        <f>COUNTIFS('Principles (All)'!N:N,"Y",'Principles (All)'!$E:$E,Summary!$B176)</f>
        <v>0</v>
      </c>
      <c r="V176">
        <f>COUNTIFS('Principles (All)'!O:O,"Y",'Principles (All)'!$E:$E,Summary!$B176)</f>
        <v>0</v>
      </c>
      <c r="W176">
        <f>COUNTIFS('Principles (All)'!P:P,"Y",'Principles (All)'!$E:$E,Summary!$B176)</f>
        <v>0</v>
      </c>
    </row>
    <row r="177" spans="1:23" ht="14.4">
      <c r="A177" s="322" t="s">
        <v>244</v>
      </c>
      <c r="B177" s="309" t="s">
        <v>416</v>
      </c>
      <c r="C177" s="312" t="s">
        <v>225</v>
      </c>
      <c r="D177" t="str">
        <f t="shared" si="8"/>
        <v/>
      </c>
      <c r="E177" t="str">
        <f t="shared" si="9"/>
        <v/>
      </c>
      <c r="F177" t="str">
        <f t="shared" si="10"/>
        <v/>
      </c>
      <c r="G177" t="str">
        <f t="shared" si="11"/>
        <v/>
      </c>
      <c r="H177">
        <f>COUNTIFS('Principles (All)'!M:M,"NA",'Principles (All)'!$E:$E,Summary!$B177)</f>
        <v>0</v>
      </c>
      <c r="I177">
        <f>COUNTIFS('Principles (All)'!N:N,"NA",'Principles (All)'!$E:$E,Summary!$B177)</f>
        <v>0</v>
      </c>
      <c r="J177">
        <f>COUNTIFS('Principles (All)'!O:O,"NA",'Principles (All)'!$E:$E,Summary!$B177)</f>
        <v>0</v>
      </c>
      <c r="K177">
        <f>COUNTIFS('Principles (All)'!P:P,"NA",'Principles (All)'!$E:$E,Summary!$B177)</f>
        <v>0</v>
      </c>
      <c r="L177">
        <f>COUNTIFS('Principles (All)'!M:M,"N",'Principles (All)'!$E:$E,Summary!$B177)</f>
        <v>0</v>
      </c>
      <c r="M177">
        <f>COUNTIFS('Principles (All)'!N:N,"N",'Principles (All)'!$E:$E,Summary!$B177)</f>
        <v>0</v>
      </c>
      <c r="N177">
        <f>COUNTIFS('Principles (All)'!O:O,"N",'Principles (All)'!$E:$E,Summary!$B177)</f>
        <v>0</v>
      </c>
      <c r="O177">
        <f>COUNTIFS('Principles (All)'!P:P,"N",'Principles (All)'!$E:$E,Summary!$B177)</f>
        <v>0</v>
      </c>
      <c r="P177">
        <f>COUNTIFS('Principles (All)'!M:M,"Not Assessed",'Principles (All)'!$E:$E,Summary!$B177)</f>
        <v>0</v>
      </c>
      <c r="Q177">
        <f>COUNTIFS('Principles (All)'!N:N,"Not Assessed",'Principles (All)'!$E:$E,Summary!$B177)</f>
        <v>0</v>
      </c>
      <c r="R177">
        <f>COUNTIFS('Principles (All)'!O:O,"Not Assessed",'Principles (All)'!$E:$E,Summary!$B177)</f>
        <v>0</v>
      </c>
      <c r="S177">
        <f>COUNTIFS('Principles (All)'!P:P,"Not Assessed",'Principles (All)'!$E:$E,Summary!$B177)</f>
        <v>0</v>
      </c>
      <c r="T177">
        <f>COUNTIFS('Principles (All)'!M:M,"Y",'Principles (All)'!$E:$E,Summary!$B177)</f>
        <v>0</v>
      </c>
      <c r="U177">
        <f>COUNTIFS('Principles (All)'!N:N,"Y",'Principles (All)'!$E:$E,Summary!$B177)</f>
        <v>0</v>
      </c>
      <c r="V177">
        <f>COUNTIFS('Principles (All)'!O:O,"Y",'Principles (All)'!$E:$E,Summary!$B177)</f>
        <v>0</v>
      </c>
      <c r="W177">
        <f>COUNTIFS('Principles (All)'!P:P,"Y",'Principles (All)'!$E:$E,Summary!$B177)</f>
        <v>0</v>
      </c>
    </row>
    <row r="178" spans="1:23" ht="27.6">
      <c r="A178" s="322" t="s">
        <v>244</v>
      </c>
      <c r="B178" s="309" t="s">
        <v>417</v>
      </c>
      <c r="C178" s="312" t="s">
        <v>225</v>
      </c>
      <c r="D178" t="str">
        <f t="shared" si="8"/>
        <v/>
      </c>
      <c r="E178" t="str">
        <f t="shared" si="9"/>
        <v/>
      </c>
      <c r="F178" t="str">
        <f t="shared" si="10"/>
        <v/>
      </c>
      <c r="G178" t="str">
        <f t="shared" si="11"/>
        <v/>
      </c>
      <c r="H178">
        <f>COUNTIFS('Principles (All)'!M:M,"NA",'Principles (All)'!$E:$E,Summary!$B178)</f>
        <v>0</v>
      </c>
      <c r="I178">
        <f>COUNTIFS('Principles (All)'!N:N,"NA",'Principles (All)'!$E:$E,Summary!$B178)</f>
        <v>0</v>
      </c>
      <c r="J178">
        <f>COUNTIFS('Principles (All)'!O:O,"NA",'Principles (All)'!$E:$E,Summary!$B178)</f>
        <v>0</v>
      </c>
      <c r="K178">
        <f>COUNTIFS('Principles (All)'!P:P,"NA",'Principles (All)'!$E:$E,Summary!$B178)</f>
        <v>0</v>
      </c>
      <c r="L178">
        <f>COUNTIFS('Principles (All)'!M:M,"N",'Principles (All)'!$E:$E,Summary!$B178)</f>
        <v>0</v>
      </c>
      <c r="M178">
        <f>COUNTIFS('Principles (All)'!N:N,"N",'Principles (All)'!$E:$E,Summary!$B178)</f>
        <v>0</v>
      </c>
      <c r="N178">
        <f>COUNTIFS('Principles (All)'!O:O,"N",'Principles (All)'!$E:$E,Summary!$B178)</f>
        <v>0</v>
      </c>
      <c r="O178">
        <f>COUNTIFS('Principles (All)'!P:P,"N",'Principles (All)'!$E:$E,Summary!$B178)</f>
        <v>0</v>
      </c>
      <c r="P178">
        <f>COUNTIFS('Principles (All)'!M:M,"Not Assessed",'Principles (All)'!$E:$E,Summary!$B178)</f>
        <v>0</v>
      </c>
      <c r="Q178">
        <f>COUNTIFS('Principles (All)'!N:N,"Not Assessed",'Principles (All)'!$E:$E,Summary!$B178)</f>
        <v>0</v>
      </c>
      <c r="R178">
        <f>COUNTIFS('Principles (All)'!O:O,"Not Assessed",'Principles (All)'!$E:$E,Summary!$B178)</f>
        <v>0</v>
      </c>
      <c r="S178">
        <f>COUNTIFS('Principles (All)'!P:P,"Not Assessed",'Principles (All)'!$E:$E,Summary!$B178)</f>
        <v>0</v>
      </c>
      <c r="T178">
        <f>COUNTIFS('Principles (All)'!M:M,"Y",'Principles (All)'!$E:$E,Summary!$B178)</f>
        <v>0</v>
      </c>
      <c r="U178">
        <f>COUNTIFS('Principles (All)'!N:N,"Y",'Principles (All)'!$E:$E,Summary!$B178)</f>
        <v>0</v>
      </c>
      <c r="V178">
        <f>COUNTIFS('Principles (All)'!O:O,"Y",'Principles (All)'!$E:$E,Summary!$B178)</f>
        <v>0</v>
      </c>
      <c r="W178">
        <f>COUNTIFS('Principles (All)'!P:P,"Y",'Principles (All)'!$E:$E,Summary!$B178)</f>
        <v>0</v>
      </c>
    </row>
    <row r="179" spans="1:23" ht="27.6">
      <c r="A179" s="322" t="s">
        <v>244</v>
      </c>
      <c r="B179" s="309" t="s">
        <v>418</v>
      </c>
      <c r="C179" s="312" t="s">
        <v>225</v>
      </c>
      <c r="D179" t="str">
        <f t="shared" si="8"/>
        <v/>
      </c>
      <c r="E179" t="str">
        <f t="shared" si="9"/>
        <v/>
      </c>
      <c r="F179" t="str">
        <f t="shared" si="10"/>
        <v/>
      </c>
      <c r="G179" t="str">
        <f t="shared" si="11"/>
        <v/>
      </c>
      <c r="H179">
        <f>COUNTIFS('Principles (All)'!M:M,"NA",'Principles (All)'!$E:$E,Summary!$B179)</f>
        <v>0</v>
      </c>
      <c r="I179">
        <f>COUNTIFS('Principles (All)'!N:N,"NA",'Principles (All)'!$E:$E,Summary!$B179)</f>
        <v>0</v>
      </c>
      <c r="J179">
        <f>COUNTIFS('Principles (All)'!O:O,"NA",'Principles (All)'!$E:$E,Summary!$B179)</f>
        <v>0</v>
      </c>
      <c r="K179">
        <f>COUNTIFS('Principles (All)'!P:P,"NA",'Principles (All)'!$E:$E,Summary!$B179)</f>
        <v>0</v>
      </c>
      <c r="L179">
        <f>COUNTIFS('Principles (All)'!M:M,"N",'Principles (All)'!$E:$E,Summary!$B179)</f>
        <v>0</v>
      </c>
      <c r="M179">
        <f>COUNTIFS('Principles (All)'!N:N,"N",'Principles (All)'!$E:$E,Summary!$B179)</f>
        <v>0</v>
      </c>
      <c r="N179">
        <f>COUNTIFS('Principles (All)'!O:O,"N",'Principles (All)'!$E:$E,Summary!$B179)</f>
        <v>0</v>
      </c>
      <c r="O179">
        <f>COUNTIFS('Principles (All)'!P:P,"N",'Principles (All)'!$E:$E,Summary!$B179)</f>
        <v>0</v>
      </c>
      <c r="P179">
        <f>COUNTIFS('Principles (All)'!M:M,"Not Assessed",'Principles (All)'!$E:$E,Summary!$B179)</f>
        <v>0</v>
      </c>
      <c r="Q179">
        <f>COUNTIFS('Principles (All)'!N:N,"Not Assessed",'Principles (All)'!$E:$E,Summary!$B179)</f>
        <v>0</v>
      </c>
      <c r="R179">
        <f>COUNTIFS('Principles (All)'!O:O,"Not Assessed",'Principles (All)'!$E:$E,Summary!$B179)</f>
        <v>0</v>
      </c>
      <c r="S179">
        <f>COUNTIFS('Principles (All)'!P:P,"Not Assessed",'Principles (All)'!$E:$E,Summary!$B179)</f>
        <v>0</v>
      </c>
      <c r="T179">
        <f>COUNTIFS('Principles (All)'!M:M,"Y",'Principles (All)'!$E:$E,Summary!$B179)</f>
        <v>0</v>
      </c>
      <c r="U179">
        <f>COUNTIFS('Principles (All)'!N:N,"Y",'Principles (All)'!$E:$E,Summary!$B179)</f>
        <v>0</v>
      </c>
      <c r="V179">
        <f>COUNTIFS('Principles (All)'!O:O,"Y",'Principles (All)'!$E:$E,Summary!$B179)</f>
        <v>0</v>
      </c>
      <c r="W179">
        <f>COUNTIFS('Principles (All)'!P:P,"Y",'Principles (All)'!$E:$E,Summary!$B179)</f>
        <v>0</v>
      </c>
    </row>
    <row r="180" spans="1:23" ht="14.4">
      <c r="A180" s="322" t="s">
        <v>246</v>
      </c>
      <c r="B180" s="309" t="s">
        <v>419</v>
      </c>
      <c r="C180" s="310" t="s">
        <v>214</v>
      </c>
      <c r="D180" t="str">
        <f t="shared" si="8"/>
        <v/>
      </c>
      <c r="E180" t="str">
        <f t="shared" si="9"/>
        <v/>
      </c>
      <c r="F180" t="str">
        <f t="shared" si="10"/>
        <v/>
      </c>
      <c r="G180" t="str">
        <f t="shared" si="11"/>
        <v/>
      </c>
      <c r="H180">
        <f>COUNTIFS('Principles (All)'!M:M,"NA",'Principles (All)'!$E:$E,Summary!$B180)</f>
        <v>0</v>
      </c>
      <c r="I180">
        <f>COUNTIFS('Principles (All)'!N:N,"NA",'Principles (All)'!$E:$E,Summary!$B180)</f>
        <v>0</v>
      </c>
      <c r="J180">
        <f>COUNTIFS('Principles (All)'!O:O,"NA",'Principles (All)'!$E:$E,Summary!$B180)</f>
        <v>0</v>
      </c>
      <c r="K180">
        <f>COUNTIFS('Principles (All)'!P:P,"NA",'Principles (All)'!$E:$E,Summary!$B180)</f>
        <v>0</v>
      </c>
      <c r="L180">
        <f>COUNTIFS('Principles (All)'!M:M,"N",'Principles (All)'!$E:$E,Summary!$B180)</f>
        <v>0</v>
      </c>
      <c r="M180">
        <f>COUNTIFS('Principles (All)'!N:N,"N",'Principles (All)'!$E:$E,Summary!$B180)</f>
        <v>0</v>
      </c>
      <c r="N180">
        <f>COUNTIFS('Principles (All)'!O:O,"N",'Principles (All)'!$E:$E,Summary!$B180)</f>
        <v>0</v>
      </c>
      <c r="O180">
        <f>COUNTIFS('Principles (All)'!P:P,"N",'Principles (All)'!$E:$E,Summary!$B180)</f>
        <v>0</v>
      </c>
      <c r="P180">
        <f>COUNTIFS('Principles (All)'!M:M,"Not Assessed",'Principles (All)'!$E:$E,Summary!$B180)</f>
        <v>0</v>
      </c>
      <c r="Q180">
        <f>COUNTIFS('Principles (All)'!N:N,"Not Assessed",'Principles (All)'!$E:$E,Summary!$B180)</f>
        <v>0</v>
      </c>
      <c r="R180">
        <f>COUNTIFS('Principles (All)'!O:O,"Not Assessed",'Principles (All)'!$E:$E,Summary!$B180)</f>
        <v>0</v>
      </c>
      <c r="S180">
        <f>COUNTIFS('Principles (All)'!P:P,"Not Assessed",'Principles (All)'!$E:$E,Summary!$B180)</f>
        <v>0</v>
      </c>
      <c r="T180">
        <f>COUNTIFS('Principles (All)'!M:M,"Y",'Principles (All)'!$E:$E,Summary!$B180)</f>
        <v>0</v>
      </c>
      <c r="U180">
        <f>COUNTIFS('Principles (All)'!N:N,"Y",'Principles (All)'!$E:$E,Summary!$B180)</f>
        <v>0</v>
      </c>
      <c r="V180">
        <f>COUNTIFS('Principles (All)'!O:O,"Y",'Principles (All)'!$E:$E,Summary!$B180)</f>
        <v>0</v>
      </c>
      <c r="W180">
        <f>COUNTIFS('Principles (All)'!P:P,"Y",'Principles (All)'!$E:$E,Summary!$B180)</f>
        <v>0</v>
      </c>
    </row>
    <row r="181" spans="1:23" ht="14.4">
      <c r="A181" s="322" t="s">
        <v>246</v>
      </c>
      <c r="B181" s="309" t="s">
        <v>420</v>
      </c>
      <c r="C181" s="310" t="s">
        <v>214</v>
      </c>
      <c r="D181" t="str">
        <f t="shared" si="8"/>
        <v/>
      </c>
      <c r="E181" t="str">
        <f t="shared" si="9"/>
        <v/>
      </c>
      <c r="F181" t="str">
        <f t="shared" si="10"/>
        <v/>
      </c>
      <c r="G181" t="str">
        <f t="shared" si="11"/>
        <v/>
      </c>
      <c r="H181">
        <f>COUNTIFS('Principles (All)'!M:M,"NA",'Principles (All)'!$E:$E,Summary!$B181)</f>
        <v>0</v>
      </c>
      <c r="I181">
        <f>COUNTIFS('Principles (All)'!N:N,"NA",'Principles (All)'!$E:$E,Summary!$B181)</f>
        <v>0</v>
      </c>
      <c r="J181">
        <f>COUNTIFS('Principles (All)'!O:O,"NA",'Principles (All)'!$E:$E,Summary!$B181)</f>
        <v>0</v>
      </c>
      <c r="K181">
        <f>COUNTIFS('Principles (All)'!P:P,"NA",'Principles (All)'!$E:$E,Summary!$B181)</f>
        <v>0</v>
      </c>
      <c r="L181">
        <f>COUNTIFS('Principles (All)'!M:M,"N",'Principles (All)'!$E:$E,Summary!$B181)</f>
        <v>0</v>
      </c>
      <c r="M181">
        <f>COUNTIFS('Principles (All)'!N:N,"N",'Principles (All)'!$E:$E,Summary!$B181)</f>
        <v>0</v>
      </c>
      <c r="N181">
        <f>COUNTIFS('Principles (All)'!O:O,"N",'Principles (All)'!$E:$E,Summary!$B181)</f>
        <v>0</v>
      </c>
      <c r="O181">
        <f>COUNTIFS('Principles (All)'!P:P,"N",'Principles (All)'!$E:$E,Summary!$B181)</f>
        <v>0</v>
      </c>
      <c r="P181">
        <f>COUNTIFS('Principles (All)'!M:M,"Not Assessed",'Principles (All)'!$E:$E,Summary!$B181)</f>
        <v>0</v>
      </c>
      <c r="Q181">
        <f>COUNTIFS('Principles (All)'!N:N,"Not Assessed",'Principles (All)'!$E:$E,Summary!$B181)</f>
        <v>0</v>
      </c>
      <c r="R181">
        <f>COUNTIFS('Principles (All)'!O:O,"Not Assessed",'Principles (All)'!$E:$E,Summary!$B181)</f>
        <v>0</v>
      </c>
      <c r="S181">
        <f>COUNTIFS('Principles (All)'!P:P,"Not Assessed",'Principles (All)'!$E:$E,Summary!$B181)</f>
        <v>0</v>
      </c>
      <c r="T181">
        <f>COUNTIFS('Principles (All)'!M:M,"Y",'Principles (All)'!$E:$E,Summary!$B181)</f>
        <v>0</v>
      </c>
      <c r="U181">
        <f>COUNTIFS('Principles (All)'!N:N,"Y",'Principles (All)'!$E:$E,Summary!$B181)</f>
        <v>0</v>
      </c>
      <c r="V181">
        <f>COUNTIFS('Principles (All)'!O:O,"Y",'Principles (All)'!$E:$E,Summary!$B181)</f>
        <v>0</v>
      </c>
      <c r="W181">
        <f>COUNTIFS('Principles (All)'!P:P,"Y",'Principles (All)'!$E:$E,Summary!$B181)</f>
        <v>0</v>
      </c>
    </row>
    <row r="182" spans="1:23" ht="14.4">
      <c r="A182" s="322" t="s">
        <v>246</v>
      </c>
      <c r="B182" s="309" t="s">
        <v>421</v>
      </c>
      <c r="C182" s="310" t="s">
        <v>214</v>
      </c>
      <c r="D182" t="str">
        <f t="shared" si="8"/>
        <v/>
      </c>
      <c r="E182" t="str">
        <f t="shared" si="9"/>
        <v/>
      </c>
      <c r="F182" t="str">
        <f t="shared" si="10"/>
        <v/>
      </c>
      <c r="G182" t="str">
        <f t="shared" si="11"/>
        <v/>
      </c>
      <c r="H182">
        <f>COUNTIFS('Principles (All)'!M:M,"NA",'Principles (All)'!$E:$E,Summary!$B182)</f>
        <v>0</v>
      </c>
      <c r="I182">
        <f>COUNTIFS('Principles (All)'!N:N,"NA",'Principles (All)'!$E:$E,Summary!$B182)</f>
        <v>0</v>
      </c>
      <c r="J182">
        <f>COUNTIFS('Principles (All)'!O:O,"NA",'Principles (All)'!$E:$E,Summary!$B182)</f>
        <v>0</v>
      </c>
      <c r="K182">
        <f>COUNTIFS('Principles (All)'!P:P,"NA",'Principles (All)'!$E:$E,Summary!$B182)</f>
        <v>0</v>
      </c>
      <c r="L182">
        <f>COUNTIFS('Principles (All)'!M:M,"N",'Principles (All)'!$E:$E,Summary!$B182)</f>
        <v>0</v>
      </c>
      <c r="M182">
        <f>COUNTIFS('Principles (All)'!N:N,"N",'Principles (All)'!$E:$E,Summary!$B182)</f>
        <v>0</v>
      </c>
      <c r="N182">
        <f>COUNTIFS('Principles (All)'!O:O,"N",'Principles (All)'!$E:$E,Summary!$B182)</f>
        <v>0</v>
      </c>
      <c r="O182">
        <f>COUNTIFS('Principles (All)'!P:P,"N",'Principles (All)'!$E:$E,Summary!$B182)</f>
        <v>0</v>
      </c>
      <c r="P182">
        <f>COUNTIFS('Principles (All)'!M:M,"Not Assessed",'Principles (All)'!$E:$E,Summary!$B182)</f>
        <v>0</v>
      </c>
      <c r="Q182">
        <f>COUNTIFS('Principles (All)'!N:N,"Not Assessed",'Principles (All)'!$E:$E,Summary!$B182)</f>
        <v>0</v>
      </c>
      <c r="R182">
        <f>COUNTIFS('Principles (All)'!O:O,"Not Assessed",'Principles (All)'!$E:$E,Summary!$B182)</f>
        <v>0</v>
      </c>
      <c r="S182">
        <f>COUNTIFS('Principles (All)'!P:P,"Not Assessed",'Principles (All)'!$E:$E,Summary!$B182)</f>
        <v>0</v>
      </c>
      <c r="T182">
        <f>COUNTIFS('Principles (All)'!M:M,"Y",'Principles (All)'!$E:$E,Summary!$B182)</f>
        <v>0</v>
      </c>
      <c r="U182">
        <f>COUNTIFS('Principles (All)'!N:N,"Y",'Principles (All)'!$E:$E,Summary!$B182)</f>
        <v>0</v>
      </c>
      <c r="V182">
        <f>COUNTIFS('Principles (All)'!O:O,"Y",'Principles (All)'!$E:$E,Summary!$B182)</f>
        <v>0</v>
      </c>
      <c r="W182">
        <f>COUNTIFS('Principles (All)'!P:P,"Y",'Principles (All)'!$E:$E,Summary!$B182)</f>
        <v>0</v>
      </c>
    </row>
    <row r="183" spans="1:23" ht="14.4">
      <c r="A183" s="322" t="s">
        <v>246</v>
      </c>
      <c r="B183" s="309" t="s">
        <v>422</v>
      </c>
      <c r="C183" s="310" t="s">
        <v>214</v>
      </c>
      <c r="D183" t="str">
        <f t="shared" si="8"/>
        <v/>
      </c>
      <c r="E183" t="str">
        <f t="shared" si="9"/>
        <v/>
      </c>
      <c r="F183" t="str">
        <f t="shared" si="10"/>
        <v/>
      </c>
      <c r="G183" t="str">
        <f t="shared" si="11"/>
        <v/>
      </c>
      <c r="H183">
        <f>COUNTIFS('Principles (All)'!M:M,"NA",'Principles (All)'!$E:$E,Summary!$B183)</f>
        <v>0</v>
      </c>
      <c r="I183">
        <f>COUNTIFS('Principles (All)'!N:N,"NA",'Principles (All)'!$E:$E,Summary!$B183)</f>
        <v>0</v>
      </c>
      <c r="J183">
        <f>COUNTIFS('Principles (All)'!O:O,"NA",'Principles (All)'!$E:$E,Summary!$B183)</f>
        <v>0</v>
      </c>
      <c r="K183">
        <f>COUNTIFS('Principles (All)'!P:P,"NA",'Principles (All)'!$E:$E,Summary!$B183)</f>
        <v>0</v>
      </c>
      <c r="L183">
        <f>COUNTIFS('Principles (All)'!M:M,"N",'Principles (All)'!$E:$E,Summary!$B183)</f>
        <v>0</v>
      </c>
      <c r="M183">
        <f>COUNTIFS('Principles (All)'!N:N,"N",'Principles (All)'!$E:$E,Summary!$B183)</f>
        <v>0</v>
      </c>
      <c r="N183">
        <f>COUNTIFS('Principles (All)'!O:O,"N",'Principles (All)'!$E:$E,Summary!$B183)</f>
        <v>0</v>
      </c>
      <c r="O183">
        <f>COUNTIFS('Principles (All)'!P:P,"N",'Principles (All)'!$E:$E,Summary!$B183)</f>
        <v>0</v>
      </c>
      <c r="P183">
        <f>COUNTIFS('Principles (All)'!M:M,"Not Assessed",'Principles (All)'!$E:$E,Summary!$B183)</f>
        <v>0</v>
      </c>
      <c r="Q183">
        <f>COUNTIFS('Principles (All)'!N:N,"Not Assessed",'Principles (All)'!$E:$E,Summary!$B183)</f>
        <v>0</v>
      </c>
      <c r="R183">
        <f>COUNTIFS('Principles (All)'!O:O,"Not Assessed",'Principles (All)'!$E:$E,Summary!$B183)</f>
        <v>0</v>
      </c>
      <c r="S183">
        <f>COUNTIFS('Principles (All)'!P:P,"Not Assessed",'Principles (All)'!$E:$E,Summary!$B183)</f>
        <v>0</v>
      </c>
      <c r="T183">
        <f>COUNTIFS('Principles (All)'!M:M,"Y",'Principles (All)'!$E:$E,Summary!$B183)</f>
        <v>0</v>
      </c>
      <c r="U183">
        <f>COUNTIFS('Principles (All)'!N:N,"Y",'Principles (All)'!$E:$E,Summary!$B183)</f>
        <v>0</v>
      </c>
      <c r="V183">
        <f>COUNTIFS('Principles (All)'!O:O,"Y",'Principles (All)'!$E:$E,Summary!$B183)</f>
        <v>0</v>
      </c>
      <c r="W183">
        <f>COUNTIFS('Principles (All)'!P:P,"Y",'Principles (All)'!$E:$E,Summary!$B183)</f>
        <v>0</v>
      </c>
    </row>
    <row r="184" spans="1:23" ht="14.4">
      <c r="A184" s="322" t="s">
        <v>246</v>
      </c>
      <c r="B184" s="309" t="s">
        <v>423</v>
      </c>
      <c r="C184" s="312" t="s">
        <v>225</v>
      </c>
      <c r="D184" t="str">
        <f t="shared" si="8"/>
        <v/>
      </c>
      <c r="E184" t="str">
        <f t="shared" si="9"/>
        <v/>
      </c>
      <c r="F184" t="str">
        <f t="shared" si="10"/>
        <v/>
      </c>
      <c r="G184" t="str">
        <f t="shared" si="11"/>
        <v/>
      </c>
      <c r="H184">
        <f>COUNTIFS('Principles (All)'!M:M,"NA",'Principles (All)'!$E:$E,Summary!$B184)</f>
        <v>0</v>
      </c>
      <c r="I184">
        <f>COUNTIFS('Principles (All)'!N:N,"NA",'Principles (All)'!$E:$E,Summary!$B184)</f>
        <v>0</v>
      </c>
      <c r="J184">
        <f>COUNTIFS('Principles (All)'!O:O,"NA",'Principles (All)'!$E:$E,Summary!$B184)</f>
        <v>0</v>
      </c>
      <c r="K184">
        <f>COUNTIFS('Principles (All)'!P:P,"NA",'Principles (All)'!$E:$E,Summary!$B184)</f>
        <v>0</v>
      </c>
      <c r="L184">
        <f>COUNTIFS('Principles (All)'!M:M,"N",'Principles (All)'!$E:$E,Summary!$B184)</f>
        <v>0</v>
      </c>
      <c r="M184">
        <f>COUNTIFS('Principles (All)'!N:N,"N",'Principles (All)'!$E:$E,Summary!$B184)</f>
        <v>0</v>
      </c>
      <c r="N184">
        <f>COUNTIFS('Principles (All)'!O:O,"N",'Principles (All)'!$E:$E,Summary!$B184)</f>
        <v>0</v>
      </c>
      <c r="O184">
        <f>COUNTIFS('Principles (All)'!P:P,"N",'Principles (All)'!$E:$E,Summary!$B184)</f>
        <v>0</v>
      </c>
      <c r="P184">
        <f>COUNTIFS('Principles (All)'!M:M,"Not Assessed",'Principles (All)'!$E:$E,Summary!$B184)</f>
        <v>0</v>
      </c>
      <c r="Q184">
        <f>COUNTIFS('Principles (All)'!N:N,"Not Assessed",'Principles (All)'!$E:$E,Summary!$B184)</f>
        <v>0</v>
      </c>
      <c r="R184">
        <f>COUNTIFS('Principles (All)'!O:O,"Not Assessed",'Principles (All)'!$E:$E,Summary!$B184)</f>
        <v>0</v>
      </c>
      <c r="S184">
        <f>COUNTIFS('Principles (All)'!P:P,"Not Assessed",'Principles (All)'!$E:$E,Summary!$B184)</f>
        <v>0</v>
      </c>
      <c r="T184">
        <f>COUNTIFS('Principles (All)'!M:M,"Y",'Principles (All)'!$E:$E,Summary!$B184)</f>
        <v>0</v>
      </c>
      <c r="U184">
        <f>COUNTIFS('Principles (All)'!N:N,"Y",'Principles (All)'!$E:$E,Summary!$B184)</f>
        <v>0</v>
      </c>
      <c r="V184">
        <f>COUNTIFS('Principles (All)'!O:O,"Y",'Principles (All)'!$E:$E,Summary!$B184)</f>
        <v>0</v>
      </c>
      <c r="W184">
        <f>COUNTIFS('Principles (All)'!P:P,"Y",'Principles (All)'!$E:$E,Summary!$B184)</f>
        <v>0</v>
      </c>
    </row>
    <row r="185" spans="1:23" ht="14.4">
      <c r="A185" s="322" t="s">
        <v>246</v>
      </c>
      <c r="B185" s="309" t="s">
        <v>424</v>
      </c>
      <c r="C185" s="312" t="s">
        <v>225</v>
      </c>
      <c r="D185" t="str">
        <f t="shared" si="8"/>
        <v/>
      </c>
      <c r="E185" t="str">
        <f t="shared" si="9"/>
        <v/>
      </c>
      <c r="F185" t="str">
        <f t="shared" si="10"/>
        <v/>
      </c>
      <c r="G185" t="str">
        <f t="shared" si="11"/>
        <v/>
      </c>
      <c r="H185">
        <f>COUNTIFS('Principles (All)'!M:M,"NA",'Principles (All)'!$E:$E,Summary!$B185)</f>
        <v>0</v>
      </c>
      <c r="I185">
        <f>COUNTIFS('Principles (All)'!N:N,"NA",'Principles (All)'!$E:$E,Summary!$B185)</f>
        <v>0</v>
      </c>
      <c r="J185">
        <f>COUNTIFS('Principles (All)'!O:O,"NA",'Principles (All)'!$E:$E,Summary!$B185)</f>
        <v>0</v>
      </c>
      <c r="K185">
        <f>COUNTIFS('Principles (All)'!P:P,"NA",'Principles (All)'!$E:$E,Summary!$B185)</f>
        <v>0</v>
      </c>
      <c r="L185">
        <f>COUNTIFS('Principles (All)'!M:M,"N",'Principles (All)'!$E:$E,Summary!$B185)</f>
        <v>0</v>
      </c>
      <c r="M185">
        <f>COUNTIFS('Principles (All)'!N:N,"N",'Principles (All)'!$E:$E,Summary!$B185)</f>
        <v>0</v>
      </c>
      <c r="N185">
        <f>COUNTIFS('Principles (All)'!O:O,"N",'Principles (All)'!$E:$E,Summary!$B185)</f>
        <v>0</v>
      </c>
      <c r="O185">
        <f>COUNTIFS('Principles (All)'!P:P,"N",'Principles (All)'!$E:$E,Summary!$B185)</f>
        <v>0</v>
      </c>
      <c r="P185">
        <f>COUNTIFS('Principles (All)'!M:M,"Not Assessed",'Principles (All)'!$E:$E,Summary!$B185)</f>
        <v>0</v>
      </c>
      <c r="Q185">
        <f>COUNTIFS('Principles (All)'!N:N,"Not Assessed",'Principles (All)'!$E:$E,Summary!$B185)</f>
        <v>0</v>
      </c>
      <c r="R185">
        <f>COUNTIFS('Principles (All)'!O:O,"Not Assessed",'Principles (All)'!$E:$E,Summary!$B185)</f>
        <v>0</v>
      </c>
      <c r="S185">
        <f>COUNTIFS('Principles (All)'!P:P,"Not Assessed",'Principles (All)'!$E:$E,Summary!$B185)</f>
        <v>0</v>
      </c>
      <c r="T185">
        <f>COUNTIFS('Principles (All)'!M:M,"Y",'Principles (All)'!$E:$E,Summary!$B185)</f>
        <v>0</v>
      </c>
      <c r="U185">
        <f>COUNTIFS('Principles (All)'!N:N,"Y",'Principles (All)'!$E:$E,Summary!$B185)</f>
        <v>0</v>
      </c>
      <c r="V185">
        <f>COUNTIFS('Principles (All)'!O:O,"Y",'Principles (All)'!$E:$E,Summary!$B185)</f>
        <v>0</v>
      </c>
      <c r="W185">
        <f>COUNTIFS('Principles (All)'!P:P,"Y",'Principles (All)'!$E:$E,Summary!$B185)</f>
        <v>0</v>
      </c>
    </row>
    <row r="186" spans="1:23" ht="14.4">
      <c r="A186" s="322" t="s">
        <v>246</v>
      </c>
      <c r="B186" s="309" t="s">
        <v>425</v>
      </c>
      <c r="C186" s="312" t="s">
        <v>225</v>
      </c>
      <c r="D186" t="str">
        <f t="shared" si="8"/>
        <v/>
      </c>
      <c r="E186" t="str">
        <f t="shared" si="9"/>
        <v/>
      </c>
      <c r="F186" t="str">
        <f t="shared" si="10"/>
        <v/>
      </c>
      <c r="G186" t="str">
        <f t="shared" si="11"/>
        <v/>
      </c>
      <c r="H186">
        <f>COUNTIFS('Principles (All)'!M:M,"NA",'Principles (All)'!$E:$E,Summary!$B186)</f>
        <v>0</v>
      </c>
      <c r="I186">
        <f>COUNTIFS('Principles (All)'!N:N,"NA",'Principles (All)'!$E:$E,Summary!$B186)</f>
        <v>0</v>
      </c>
      <c r="J186">
        <f>COUNTIFS('Principles (All)'!O:O,"NA",'Principles (All)'!$E:$E,Summary!$B186)</f>
        <v>0</v>
      </c>
      <c r="K186">
        <f>COUNTIFS('Principles (All)'!P:P,"NA",'Principles (All)'!$E:$E,Summary!$B186)</f>
        <v>0</v>
      </c>
      <c r="L186">
        <f>COUNTIFS('Principles (All)'!M:M,"N",'Principles (All)'!$E:$E,Summary!$B186)</f>
        <v>0</v>
      </c>
      <c r="M186">
        <f>COUNTIFS('Principles (All)'!N:N,"N",'Principles (All)'!$E:$E,Summary!$B186)</f>
        <v>0</v>
      </c>
      <c r="N186">
        <f>COUNTIFS('Principles (All)'!O:O,"N",'Principles (All)'!$E:$E,Summary!$B186)</f>
        <v>0</v>
      </c>
      <c r="O186">
        <f>COUNTIFS('Principles (All)'!P:P,"N",'Principles (All)'!$E:$E,Summary!$B186)</f>
        <v>0</v>
      </c>
      <c r="P186">
        <f>COUNTIFS('Principles (All)'!M:M,"Not Assessed",'Principles (All)'!$E:$E,Summary!$B186)</f>
        <v>0</v>
      </c>
      <c r="Q186">
        <f>COUNTIFS('Principles (All)'!N:N,"Not Assessed",'Principles (All)'!$E:$E,Summary!$B186)</f>
        <v>0</v>
      </c>
      <c r="R186">
        <f>COUNTIFS('Principles (All)'!O:O,"Not Assessed",'Principles (All)'!$E:$E,Summary!$B186)</f>
        <v>0</v>
      </c>
      <c r="S186">
        <f>COUNTIFS('Principles (All)'!P:P,"Not Assessed",'Principles (All)'!$E:$E,Summary!$B186)</f>
        <v>0</v>
      </c>
      <c r="T186">
        <f>COUNTIFS('Principles (All)'!M:M,"Y",'Principles (All)'!$E:$E,Summary!$B186)</f>
        <v>0</v>
      </c>
      <c r="U186">
        <f>COUNTIFS('Principles (All)'!N:N,"Y",'Principles (All)'!$E:$E,Summary!$B186)</f>
        <v>0</v>
      </c>
      <c r="V186">
        <f>COUNTIFS('Principles (All)'!O:O,"Y",'Principles (All)'!$E:$E,Summary!$B186)</f>
        <v>0</v>
      </c>
      <c r="W186">
        <f>COUNTIFS('Principles (All)'!P:P,"Y",'Principles (All)'!$E:$E,Summary!$B186)</f>
        <v>0</v>
      </c>
    </row>
    <row r="187" spans="1:23" ht="14.4">
      <c r="A187" s="322" t="s">
        <v>246</v>
      </c>
      <c r="B187" s="309" t="s">
        <v>426</v>
      </c>
      <c r="C187" s="312" t="s">
        <v>225</v>
      </c>
      <c r="D187" t="str">
        <f t="shared" si="8"/>
        <v/>
      </c>
      <c r="E187" t="str">
        <f t="shared" si="9"/>
        <v/>
      </c>
      <c r="F187" t="str">
        <f t="shared" si="10"/>
        <v/>
      </c>
      <c r="G187" t="str">
        <f t="shared" si="11"/>
        <v/>
      </c>
      <c r="H187">
        <f>COUNTIFS('Principles (All)'!M:M,"NA",'Principles (All)'!$E:$E,Summary!$B187)</f>
        <v>0</v>
      </c>
      <c r="I187">
        <f>COUNTIFS('Principles (All)'!N:N,"NA",'Principles (All)'!$E:$E,Summary!$B187)</f>
        <v>0</v>
      </c>
      <c r="J187">
        <f>COUNTIFS('Principles (All)'!O:O,"NA",'Principles (All)'!$E:$E,Summary!$B187)</f>
        <v>0</v>
      </c>
      <c r="K187">
        <f>COUNTIFS('Principles (All)'!P:P,"NA",'Principles (All)'!$E:$E,Summary!$B187)</f>
        <v>0</v>
      </c>
      <c r="L187">
        <f>COUNTIFS('Principles (All)'!M:M,"N",'Principles (All)'!$E:$E,Summary!$B187)</f>
        <v>0</v>
      </c>
      <c r="M187">
        <f>COUNTIFS('Principles (All)'!N:N,"N",'Principles (All)'!$E:$E,Summary!$B187)</f>
        <v>0</v>
      </c>
      <c r="N187">
        <f>COUNTIFS('Principles (All)'!O:O,"N",'Principles (All)'!$E:$E,Summary!$B187)</f>
        <v>0</v>
      </c>
      <c r="O187">
        <f>COUNTIFS('Principles (All)'!P:P,"N",'Principles (All)'!$E:$E,Summary!$B187)</f>
        <v>0</v>
      </c>
      <c r="P187">
        <f>COUNTIFS('Principles (All)'!M:M,"Not Assessed",'Principles (All)'!$E:$E,Summary!$B187)</f>
        <v>0</v>
      </c>
      <c r="Q187">
        <f>COUNTIFS('Principles (All)'!N:N,"Not Assessed",'Principles (All)'!$E:$E,Summary!$B187)</f>
        <v>0</v>
      </c>
      <c r="R187">
        <f>COUNTIFS('Principles (All)'!O:O,"Not Assessed",'Principles (All)'!$E:$E,Summary!$B187)</f>
        <v>0</v>
      </c>
      <c r="S187">
        <f>COUNTIFS('Principles (All)'!P:P,"Not Assessed",'Principles (All)'!$E:$E,Summary!$B187)</f>
        <v>0</v>
      </c>
      <c r="T187">
        <f>COUNTIFS('Principles (All)'!M:M,"Y",'Principles (All)'!$E:$E,Summary!$B187)</f>
        <v>0</v>
      </c>
      <c r="U187">
        <f>COUNTIFS('Principles (All)'!N:N,"Y",'Principles (All)'!$E:$E,Summary!$B187)</f>
        <v>0</v>
      </c>
      <c r="V187">
        <f>COUNTIFS('Principles (All)'!O:O,"Y",'Principles (All)'!$E:$E,Summary!$B187)</f>
        <v>0</v>
      </c>
      <c r="W187">
        <f>COUNTIFS('Principles (All)'!P:P,"Y",'Principles (All)'!$E:$E,Summary!$B187)</f>
        <v>0</v>
      </c>
    </row>
    <row r="188" spans="1:23" ht="14.4">
      <c r="A188" s="322" t="s">
        <v>248</v>
      </c>
      <c r="B188" s="309" t="s">
        <v>427</v>
      </c>
      <c r="C188" s="310" t="s">
        <v>214</v>
      </c>
      <c r="D188" t="str">
        <f t="shared" si="8"/>
        <v/>
      </c>
      <c r="E188" t="str">
        <f t="shared" si="9"/>
        <v/>
      </c>
      <c r="F188" t="str">
        <f t="shared" si="10"/>
        <v/>
      </c>
      <c r="G188" t="str">
        <f t="shared" si="11"/>
        <v/>
      </c>
      <c r="H188">
        <f>COUNTIFS('Principles (All)'!M:M,"NA",'Principles (All)'!$E:$E,Summary!$B188)</f>
        <v>0</v>
      </c>
      <c r="I188">
        <f>COUNTIFS('Principles (All)'!N:N,"NA",'Principles (All)'!$E:$E,Summary!$B188)</f>
        <v>0</v>
      </c>
      <c r="J188">
        <f>COUNTIFS('Principles (All)'!O:O,"NA",'Principles (All)'!$E:$E,Summary!$B188)</f>
        <v>0</v>
      </c>
      <c r="K188">
        <f>COUNTIFS('Principles (All)'!P:P,"NA",'Principles (All)'!$E:$E,Summary!$B188)</f>
        <v>0</v>
      </c>
      <c r="L188">
        <f>COUNTIFS('Principles (All)'!M:M,"N",'Principles (All)'!$E:$E,Summary!$B188)</f>
        <v>0</v>
      </c>
      <c r="M188">
        <f>COUNTIFS('Principles (All)'!N:N,"N",'Principles (All)'!$E:$E,Summary!$B188)</f>
        <v>0</v>
      </c>
      <c r="N188">
        <f>COUNTIFS('Principles (All)'!O:O,"N",'Principles (All)'!$E:$E,Summary!$B188)</f>
        <v>0</v>
      </c>
      <c r="O188">
        <f>COUNTIFS('Principles (All)'!P:P,"N",'Principles (All)'!$E:$E,Summary!$B188)</f>
        <v>0</v>
      </c>
      <c r="P188">
        <f>COUNTIFS('Principles (All)'!M:M,"Not Assessed",'Principles (All)'!$E:$E,Summary!$B188)</f>
        <v>0</v>
      </c>
      <c r="Q188">
        <f>COUNTIFS('Principles (All)'!N:N,"Not Assessed",'Principles (All)'!$E:$E,Summary!$B188)</f>
        <v>0</v>
      </c>
      <c r="R188">
        <f>COUNTIFS('Principles (All)'!O:O,"Not Assessed",'Principles (All)'!$E:$E,Summary!$B188)</f>
        <v>0</v>
      </c>
      <c r="S188">
        <f>COUNTIFS('Principles (All)'!P:P,"Not Assessed",'Principles (All)'!$E:$E,Summary!$B188)</f>
        <v>0</v>
      </c>
      <c r="T188">
        <f>COUNTIFS('Principles (All)'!M:M,"Y",'Principles (All)'!$E:$E,Summary!$B188)</f>
        <v>0</v>
      </c>
      <c r="U188">
        <f>COUNTIFS('Principles (All)'!N:N,"Y",'Principles (All)'!$E:$E,Summary!$B188)</f>
        <v>0</v>
      </c>
      <c r="V188">
        <f>COUNTIFS('Principles (All)'!O:O,"Y",'Principles (All)'!$E:$E,Summary!$B188)</f>
        <v>0</v>
      </c>
      <c r="W188">
        <f>COUNTIFS('Principles (All)'!P:P,"Y",'Principles (All)'!$E:$E,Summary!$B188)</f>
        <v>0</v>
      </c>
    </row>
    <row r="189" spans="1:23" ht="27.6">
      <c r="A189" s="322" t="s">
        <v>248</v>
      </c>
      <c r="B189" s="309" t="s">
        <v>428</v>
      </c>
      <c r="C189" s="310" t="s">
        <v>214</v>
      </c>
      <c r="D189" t="str">
        <f t="shared" si="8"/>
        <v/>
      </c>
      <c r="E189" t="str">
        <f t="shared" si="9"/>
        <v/>
      </c>
      <c r="F189" t="str">
        <f t="shared" si="10"/>
        <v/>
      </c>
      <c r="G189" t="str">
        <f t="shared" si="11"/>
        <v/>
      </c>
      <c r="H189">
        <f>COUNTIFS('Principles (All)'!M:M,"NA",'Principles (All)'!$E:$E,Summary!$B189)</f>
        <v>0</v>
      </c>
      <c r="I189">
        <f>COUNTIFS('Principles (All)'!N:N,"NA",'Principles (All)'!$E:$E,Summary!$B189)</f>
        <v>0</v>
      </c>
      <c r="J189">
        <f>COUNTIFS('Principles (All)'!O:O,"NA",'Principles (All)'!$E:$E,Summary!$B189)</f>
        <v>0</v>
      </c>
      <c r="K189">
        <f>COUNTIFS('Principles (All)'!P:P,"NA",'Principles (All)'!$E:$E,Summary!$B189)</f>
        <v>0</v>
      </c>
      <c r="L189">
        <f>COUNTIFS('Principles (All)'!M:M,"N",'Principles (All)'!$E:$E,Summary!$B189)</f>
        <v>0</v>
      </c>
      <c r="M189">
        <f>COUNTIFS('Principles (All)'!N:N,"N",'Principles (All)'!$E:$E,Summary!$B189)</f>
        <v>0</v>
      </c>
      <c r="N189">
        <f>COUNTIFS('Principles (All)'!O:O,"N",'Principles (All)'!$E:$E,Summary!$B189)</f>
        <v>0</v>
      </c>
      <c r="O189">
        <f>COUNTIFS('Principles (All)'!P:P,"N",'Principles (All)'!$E:$E,Summary!$B189)</f>
        <v>0</v>
      </c>
      <c r="P189">
        <f>COUNTIFS('Principles (All)'!M:M,"Not Assessed",'Principles (All)'!$E:$E,Summary!$B189)</f>
        <v>0</v>
      </c>
      <c r="Q189">
        <f>COUNTIFS('Principles (All)'!N:N,"Not Assessed",'Principles (All)'!$E:$E,Summary!$B189)</f>
        <v>0</v>
      </c>
      <c r="R189">
        <f>COUNTIFS('Principles (All)'!O:O,"Not Assessed",'Principles (All)'!$E:$E,Summary!$B189)</f>
        <v>0</v>
      </c>
      <c r="S189">
        <f>COUNTIFS('Principles (All)'!P:P,"Not Assessed",'Principles (All)'!$E:$E,Summary!$B189)</f>
        <v>0</v>
      </c>
      <c r="T189">
        <f>COUNTIFS('Principles (All)'!M:M,"Y",'Principles (All)'!$E:$E,Summary!$B189)</f>
        <v>0</v>
      </c>
      <c r="U189">
        <f>COUNTIFS('Principles (All)'!N:N,"Y",'Principles (All)'!$E:$E,Summary!$B189)</f>
        <v>0</v>
      </c>
      <c r="V189">
        <f>COUNTIFS('Principles (All)'!O:O,"Y",'Principles (All)'!$E:$E,Summary!$B189)</f>
        <v>0</v>
      </c>
      <c r="W189">
        <f>COUNTIFS('Principles (All)'!P:P,"Y",'Principles (All)'!$E:$E,Summary!$B189)</f>
        <v>0</v>
      </c>
    </row>
    <row r="190" spans="1:23" ht="27.6">
      <c r="A190" s="322" t="s">
        <v>248</v>
      </c>
      <c r="B190" s="309" t="s">
        <v>429</v>
      </c>
      <c r="C190" s="310" t="s">
        <v>214</v>
      </c>
      <c r="D190" t="str">
        <f t="shared" si="8"/>
        <v/>
      </c>
      <c r="E190" t="str">
        <f t="shared" si="9"/>
        <v/>
      </c>
      <c r="F190" t="str">
        <f t="shared" si="10"/>
        <v/>
      </c>
      <c r="G190" t="str">
        <f t="shared" si="11"/>
        <v/>
      </c>
      <c r="H190">
        <f>COUNTIFS('Principles (All)'!M:M,"NA",'Principles (All)'!$E:$E,Summary!$B190)</f>
        <v>0</v>
      </c>
      <c r="I190">
        <f>COUNTIFS('Principles (All)'!N:N,"NA",'Principles (All)'!$E:$E,Summary!$B190)</f>
        <v>0</v>
      </c>
      <c r="J190">
        <f>COUNTIFS('Principles (All)'!O:O,"NA",'Principles (All)'!$E:$E,Summary!$B190)</f>
        <v>0</v>
      </c>
      <c r="K190">
        <f>COUNTIFS('Principles (All)'!P:P,"NA",'Principles (All)'!$E:$E,Summary!$B190)</f>
        <v>0</v>
      </c>
      <c r="L190">
        <f>COUNTIFS('Principles (All)'!M:M,"N",'Principles (All)'!$E:$E,Summary!$B190)</f>
        <v>0</v>
      </c>
      <c r="M190">
        <f>COUNTIFS('Principles (All)'!N:N,"N",'Principles (All)'!$E:$E,Summary!$B190)</f>
        <v>0</v>
      </c>
      <c r="N190">
        <f>COUNTIFS('Principles (All)'!O:O,"N",'Principles (All)'!$E:$E,Summary!$B190)</f>
        <v>0</v>
      </c>
      <c r="O190">
        <f>COUNTIFS('Principles (All)'!P:P,"N",'Principles (All)'!$E:$E,Summary!$B190)</f>
        <v>0</v>
      </c>
      <c r="P190">
        <f>COUNTIFS('Principles (All)'!M:M,"Not Assessed",'Principles (All)'!$E:$E,Summary!$B190)</f>
        <v>0</v>
      </c>
      <c r="Q190">
        <f>COUNTIFS('Principles (All)'!N:N,"Not Assessed",'Principles (All)'!$E:$E,Summary!$B190)</f>
        <v>0</v>
      </c>
      <c r="R190">
        <f>COUNTIFS('Principles (All)'!O:O,"Not Assessed",'Principles (All)'!$E:$E,Summary!$B190)</f>
        <v>0</v>
      </c>
      <c r="S190">
        <f>COUNTIFS('Principles (All)'!P:P,"Not Assessed",'Principles (All)'!$E:$E,Summary!$B190)</f>
        <v>0</v>
      </c>
      <c r="T190">
        <f>COUNTIFS('Principles (All)'!M:M,"Y",'Principles (All)'!$E:$E,Summary!$B190)</f>
        <v>0</v>
      </c>
      <c r="U190">
        <f>COUNTIFS('Principles (All)'!N:N,"Y",'Principles (All)'!$E:$E,Summary!$B190)</f>
        <v>0</v>
      </c>
      <c r="V190">
        <f>COUNTIFS('Principles (All)'!O:O,"Y",'Principles (All)'!$E:$E,Summary!$B190)</f>
        <v>0</v>
      </c>
      <c r="W190">
        <f>COUNTIFS('Principles (All)'!P:P,"Y",'Principles (All)'!$E:$E,Summary!$B190)</f>
        <v>0</v>
      </c>
    </row>
    <row r="191" spans="1:23" ht="27.6">
      <c r="A191" s="322" t="s">
        <v>248</v>
      </c>
      <c r="B191" s="309" t="s">
        <v>430</v>
      </c>
      <c r="C191" s="310" t="s">
        <v>214</v>
      </c>
      <c r="D191" t="str">
        <f t="shared" si="8"/>
        <v/>
      </c>
      <c r="E191" t="str">
        <f t="shared" si="9"/>
        <v/>
      </c>
      <c r="F191" t="str">
        <f t="shared" si="10"/>
        <v/>
      </c>
      <c r="G191" t="str">
        <f t="shared" si="11"/>
        <v/>
      </c>
      <c r="H191">
        <f>COUNTIFS('Principles (All)'!M:M,"NA",'Principles (All)'!$E:$E,Summary!$B191)</f>
        <v>0</v>
      </c>
      <c r="I191">
        <f>COUNTIFS('Principles (All)'!N:N,"NA",'Principles (All)'!$E:$E,Summary!$B191)</f>
        <v>0</v>
      </c>
      <c r="J191">
        <f>COUNTIFS('Principles (All)'!O:O,"NA",'Principles (All)'!$E:$E,Summary!$B191)</f>
        <v>0</v>
      </c>
      <c r="K191">
        <f>COUNTIFS('Principles (All)'!P:P,"NA",'Principles (All)'!$E:$E,Summary!$B191)</f>
        <v>0</v>
      </c>
      <c r="L191">
        <f>COUNTIFS('Principles (All)'!M:M,"N",'Principles (All)'!$E:$E,Summary!$B191)</f>
        <v>0</v>
      </c>
      <c r="M191">
        <f>COUNTIFS('Principles (All)'!N:N,"N",'Principles (All)'!$E:$E,Summary!$B191)</f>
        <v>0</v>
      </c>
      <c r="N191">
        <f>COUNTIFS('Principles (All)'!O:O,"N",'Principles (All)'!$E:$E,Summary!$B191)</f>
        <v>0</v>
      </c>
      <c r="O191">
        <f>COUNTIFS('Principles (All)'!P:P,"N",'Principles (All)'!$E:$E,Summary!$B191)</f>
        <v>0</v>
      </c>
      <c r="P191">
        <f>COUNTIFS('Principles (All)'!M:M,"Not Assessed",'Principles (All)'!$E:$E,Summary!$B191)</f>
        <v>0</v>
      </c>
      <c r="Q191">
        <f>COUNTIFS('Principles (All)'!N:N,"Not Assessed",'Principles (All)'!$E:$E,Summary!$B191)</f>
        <v>0</v>
      </c>
      <c r="R191">
        <f>COUNTIFS('Principles (All)'!O:O,"Not Assessed",'Principles (All)'!$E:$E,Summary!$B191)</f>
        <v>0</v>
      </c>
      <c r="S191">
        <f>COUNTIFS('Principles (All)'!P:P,"Not Assessed",'Principles (All)'!$E:$E,Summary!$B191)</f>
        <v>0</v>
      </c>
      <c r="T191">
        <f>COUNTIFS('Principles (All)'!M:M,"Y",'Principles (All)'!$E:$E,Summary!$B191)</f>
        <v>0</v>
      </c>
      <c r="U191">
        <f>COUNTIFS('Principles (All)'!N:N,"Y",'Principles (All)'!$E:$E,Summary!$B191)</f>
        <v>0</v>
      </c>
      <c r="V191">
        <f>COUNTIFS('Principles (All)'!O:O,"Y",'Principles (All)'!$E:$E,Summary!$B191)</f>
        <v>0</v>
      </c>
      <c r="W191">
        <f>COUNTIFS('Principles (All)'!P:P,"Y",'Principles (All)'!$E:$E,Summary!$B191)</f>
        <v>0</v>
      </c>
    </row>
    <row r="192" spans="1:23" ht="27.6">
      <c r="A192" s="322" t="s">
        <v>248</v>
      </c>
      <c r="B192" s="309" t="s">
        <v>431</v>
      </c>
      <c r="C192" s="312" t="s">
        <v>225</v>
      </c>
      <c r="D192" t="str">
        <f t="shared" si="8"/>
        <v/>
      </c>
      <c r="E192" t="str">
        <f t="shared" si="9"/>
        <v/>
      </c>
      <c r="F192" t="str">
        <f t="shared" si="10"/>
        <v/>
      </c>
      <c r="G192" t="str">
        <f t="shared" si="11"/>
        <v/>
      </c>
      <c r="H192">
        <f>COUNTIFS('Principles (All)'!M:M,"NA",'Principles (All)'!$E:$E,Summary!$B192)</f>
        <v>0</v>
      </c>
      <c r="I192">
        <f>COUNTIFS('Principles (All)'!N:N,"NA",'Principles (All)'!$E:$E,Summary!$B192)</f>
        <v>0</v>
      </c>
      <c r="J192">
        <f>COUNTIFS('Principles (All)'!O:O,"NA",'Principles (All)'!$E:$E,Summary!$B192)</f>
        <v>0</v>
      </c>
      <c r="K192">
        <f>COUNTIFS('Principles (All)'!P:P,"NA",'Principles (All)'!$E:$E,Summary!$B192)</f>
        <v>0</v>
      </c>
      <c r="L192">
        <f>COUNTIFS('Principles (All)'!M:M,"N",'Principles (All)'!$E:$E,Summary!$B192)</f>
        <v>0</v>
      </c>
      <c r="M192">
        <f>COUNTIFS('Principles (All)'!N:N,"N",'Principles (All)'!$E:$E,Summary!$B192)</f>
        <v>0</v>
      </c>
      <c r="N192">
        <f>COUNTIFS('Principles (All)'!O:O,"N",'Principles (All)'!$E:$E,Summary!$B192)</f>
        <v>0</v>
      </c>
      <c r="O192">
        <f>COUNTIFS('Principles (All)'!P:P,"N",'Principles (All)'!$E:$E,Summary!$B192)</f>
        <v>0</v>
      </c>
      <c r="P192">
        <f>COUNTIFS('Principles (All)'!M:M,"Not Assessed",'Principles (All)'!$E:$E,Summary!$B192)</f>
        <v>0</v>
      </c>
      <c r="Q192">
        <f>COUNTIFS('Principles (All)'!N:N,"Not Assessed",'Principles (All)'!$E:$E,Summary!$B192)</f>
        <v>0</v>
      </c>
      <c r="R192">
        <f>COUNTIFS('Principles (All)'!O:O,"Not Assessed",'Principles (All)'!$E:$E,Summary!$B192)</f>
        <v>0</v>
      </c>
      <c r="S192">
        <f>COUNTIFS('Principles (All)'!P:P,"Not Assessed",'Principles (All)'!$E:$E,Summary!$B192)</f>
        <v>0</v>
      </c>
      <c r="T192">
        <f>COUNTIFS('Principles (All)'!M:M,"Y",'Principles (All)'!$E:$E,Summary!$B192)</f>
        <v>0</v>
      </c>
      <c r="U192">
        <f>COUNTIFS('Principles (All)'!N:N,"Y",'Principles (All)'!$E:$E,Summary!$B192)</f>
        <v>0</v>
      </c>
      <c r="V192">
        <f>COUNTIFS('Principles (All)'!O:O,"Y",'Principles (All)'!$E:$E,Summary!$B192)</f>
        <v>0</v>
      </c>
      <c r="W192">
        <f>COUNTIFS('Principles (All)'!P:P,"Y",'Principles (All)'!$E:$E,Summary!$B192)</f>
        <v>0</v>
      </c>
    </row>
    <row r="193" spans="1:23" ht="27.6">
      <c r="A193" s="322" t="s">
        <v>248</v>
      </c>
      <c r="B193" s="309" t="s">
        <v>432</v>
      </c>
      <c r="C193" s="312" t="s">
        <v>225</v>
      </c>
      <c r="D193" t="str">
        <f t="shared" si="8"/>
        <v/>
      </c>
      <c r="E193" t="str">
        <f t="shared" si="9"/>
        <v/>
      </c>
      <c r="F193" t="str">
        <f t="shared" si="10"/>
        <v/>
      </c>
      <c r="G193" t="str">
        <f t="shared" si="11"/>
        <v/>
      </c>
      <c r="H193">
        <f>COUNTIFS('Principles (All)'!M:M,"NA",'Principles (All)'!$E:$E,Summary!$B193)</f>
        <v>0</v>
      </c>
      <c r="I193">
        <f>COUNTIFS('Principles (All)'!N:N,"NA",'Principles (All)'!$E:$E,Summary!$B193)</f>
        <v>0</v>
      </c>
      <c r="J193">
        <f>COUNTIFS('Principles (All)'!O:O,"NA",'Principles (All)'!$E:$E,Summary!$B193)</f>
        <v>0</v>
      </c>
      <c r="K193">
        <f>COUNTIFS('Principles (All)'!P:P,"NA",'Principles (All)'!$E:$E,Summary!$B193)</f>
        <v>0</v>
      </c>
      <c r="L193">
        <f>COUNTIFS('Principles (All)'!M:M,"N",'Principles (All)'!$E:$E,Summary!$B193)</f>
        <v>0</v>
      </c>
      <c r="M193">
        <f>COUNTIFS('Principles (All)'!N:N,"N",'Principles (All)'!$E:$E,Summary!$B193)</f>
        <v>0</v>
      </c>
      <c r="N193">
        <f>COUNTIFS('Principles (All)'!O:O,"N",'Principles (All)'!$E:$E,Summary!$B193)</f>
        <v>0</v>
      </c>
      <c r="O193">
        <f>COUNTIFS('Principles (All)'!P:P,"N",'Principles (All)'!$E:$E,Summary!$B193)</f>
        <v>0</v>
      </c>
      <c r="P193">
        <f>COUNTIFS('Principles (All)'!M:M,"Not Assessed",'Principles (All)'!$E:$E,Summary!$B193)</f>
        <v>0</v>
      </c>
      <c r="Q193">
        <f>COUNTIFS('Principles (All)'!N:N,"Not Assessed",'Principles (All)'!$E:$E,Summary!$B193)</f>
        <v>0</v>
      </c>
      <c r="R193">
        <f>COUNTIFS('Principles (All)'!O:O,"Not Assessed",'Principles (All)'!$E:$E,Summary!$B193)</f>
        <v>0</v>
      </c>
      <c r="S193">
        <f>COUNTIFS('Principles (All)'!P:P,"Not Assessed",'Principles (All)'!$E:$E,Summary!$B193)</f>
        <v>0</v>
      </c>
      <c r="T193">
        <f>COUNTIFS('Principles (All)'!M:M,"Y",'Principles (All)'!$E:$E,Summary!$B193)</f>
        <v>0</v>
      </c>
      <c r="U193">
        <f>COUNTIFS('Principles (All)'!N:N,"Y",'Principles (All)'!$E:$E,Summary!$B193)</f>
        <v>0</v>
      </c>
      <c r="V193">
        <f>COUNTIFS('Principles (All)'!O:O,"Y",'Principles (All)'!$E:$E,Summary!$B193)</f>
        <v>0</v>
      </c>
      <c r="W193">
        <f>COUNTIFS('Principles (All)'!P:P,"Y",'Principles (All)'!$E:$E,Summary!$B193)</f>
        <v>0</v>
      </c>
    </row>
    <row r="194" spans="1:23" ht="27.6">
      <c r="A194" s="322" t="s">
        <v>248</v>
      </c>
      <c r="B194" s="309" t="s">
        <v>433</v>
      </c>
      <c r="C194" s="312" t="s">
        <v>225</v>
      </c>
      <c r="D194" t="str">
        <f t="shared" si="8"/>
        <v/>
      </c>
      <c r="E194" t="str">
        <f t="shared" si="9"/>
        <v/>
      </c>
      <c r="F194" t="str">
        <f t="shared" si="10"/>
        <v/>
      </c>
      <c r="G194" t="str">
        <f t="shared" si="11"/>
        <v/>
      </c>
      <c r="H194">
        <f>COUNTIFS('Principles (All)'!M:M,"NA",'Principles (All)'!$E:$E,Summary!$B194)</f>
        <v>0</v>
      </c>
      <c r="I194">
        <f>COUNTIFS('Principles (All)'!N:N,"NA",'Principles (All)'!$E:$E,Summary!$B194)</f>
        <v>0</v>
      </c>
      <c r="J194">
        <f>COUNTIFS('Principles (All)'!O:O,"NA",'Principles (All)'!$E:$E,Summary!$B194)</f>
        <v>0</v>
      </c>
      <c r="K194">
        <f>COUNTIFS('Principles (All)'!P:P,"NA",'Principles (All)'!$E:$E,Summary!$B194)</f>
        <v>0</v>
      </c>
      <c r="L194">
        <f>COUNTIFS('Principles (All)'!M:M,"N",'Principles (All)'!$E:$E,Summary!$B194)</f>
        <v>0</v>
      </c>
      <c r="M194">
        <f>COUNTIFS('Principles (All)'!N:N,"N",'Principles (All)'!$E:$E,Summary!$B194)</f>
        <v>0</v>
      </c>
      <c r="N194">
        <f>COUNTIFS('Principles (All)'!O:O,"N",'Principles (All)'!$E:$E,Summary!$B194)</f>
        <v>0</v>
      </c>
      <c r="O194">
        <f>COUNTIFS('Principles (All)'!P:P,"N",'Principles (All)'!$E:$E,Summary!$B194)</f>
        <v>0</v>
      </c>
      <c r="P194">
        <f>COUNTIFS('Principles (All)'!M:M,"Not Assessed",'Principles (All)'!$E:$E,Summary!$B194)</f>
        <v>0</v>
      </c>
      <c r="Q194">
        <f>COUNTIFS('Principles (All)'!N:N,"Not Assessed",'Principles (All)'!$E:$E,Summary!$B194)</f>
        <v>0</v>
      </c>
      <c r="R194">
        <f>COUNTIFS('Principles (All)'!O:O,"Not Assessed",'Principles (All)'!$E:$E,Summary!$B194)</f>
        <v>0</v>
      </c>
      <c r="S194">
        <f>COUNTIFS('Principles (All)'!P:P,"Not Assessed",'Principles (All)'!$E:$E,Summary!$B194)</f>
        <v>0</v>
      </c>
      <c r="T194">
        <f>COUNTIFS('Principles (All)'!M:M,"Y",'Principles (All)'!$E:$E,Summary!$B194)</f>
        <v>0</v>
      </c>
      <c r="U194">
        <f>COUNTIFS('Principles (All)'!N:N,"Y",'Principles (All)'!$E:$E,Summary!$B194)</f>
        <v>0</v>
      </c>
      <c r="V194">
        <f>COUNTIFS('Principles (All)'!O:O,"Y",'Principles (All)'!$E:$E,Summary!$B194)</f>
        <v>0</v>
      </c>
      <c r="W194">
        <f>COUNTIFS('Principles (All)'!P:P,"Y",'Principles (All)'!$E:$E,Summary!$B194)</f>
        <v>0</v>
      </c>
    </row>
    <row r="195" spans="1:23" ht="14.4">
      <c r="A195" s="322" t="s">
        <v>250</v>
      </c>
      <c r="B195" s="309" t="s">
        <v>434</v>
      </c>
      <c r="C195" s="310" t="s">
        <v>214</v>
      </c>
      <c r="D195" t="str">
        <f t="shared" ref="D195:D257" si="12">IF(H195+L195+P195+T195=0,"",IF(L195&gt;0,"N",IF(P195&gt;0,"Not Assessed",IF(H195&gt;0,"NA","Y"))))</f>
        <v/>
      </c>
      <c r="E195" t="str">
        <f t="shared" ref="E195:E257" si="13">IF(I195+M195+Q195+U195=0,"",IF(M195&gt;0,"N",IF(Q195&gt;0,"Not Assessed",IF(I195&gt;0,"NA","Y"))))</f>
        <v/>
      </c>
      <c r="F195" t="str">
        <f t="shared" ref="F195:F257" si="14">IF(J195+N195+R195+V195=0,"",IF(N195&gt;0,"N",IF(R195&gt;0,"Not Assessed",IF(J195&gt;0,"NA","Y"))))</f>
        <v/>
      </c>
      <c r="G195" t="str">
        <f t="shared" ref="G195:G257" si="15">IF(K195+O195+S195+W195=0,"",IF(O195&gt;0,"N",IF(S195&gt;0,"Not Assessed",IF(K195&gt;0,"NA","Y"))))</f>
        <v/>
      </c>
      <c r="H195">
        <f>COUNTIFS('Principles (All)'!M:M,"NA",'Principles (All)'!$E:$E,Summary!$B195)</f>
        <v>0</v>
      </c>
      <c r="I195">
        <f>COUNTIFS('Principles (All)'!N:N,"NA",'Principles (All)'!$E:$E,Summary!$B195)</f>
        <v>0</v>
      </c>
      <c r="J195">
        <f>COUNTIFS('Principles (All)'!O:O,"NA",'Principles (All)'!$E:$E,Summary!$B195)</f>
        <v>0</v>
      </c>
      <c r="K195">
        <f>COUNTIFS('Principles (All)'!P:P,"NA",'Principles (All)'!$E:$E,Summary!$B195)</f>
        <v>0</v>
      </c>
      <c r="L195">
        <f>COUNTIFS('Principles (All)'!M:M,"N",'Principles (All)'!$E:$E,Summary!$B195)</f>
        <v>0</v>
      </c>
      <c r="M195">
        <f>COUNTIFS('Principles (All)'!N:N,"N",'Principles (All)'!$E:$E,Summary!$B195)</f>
        <v>0</v>
      </c>
      <c r="N195">
        <f>COUNTIFS('Principles (All)'!O:O,"N",'Principles (All)'!$E:$E,Summary!$B195)</f>
        <v>0</v>
      </c>
      <c r="O195">
        <f>COUNTIFS('Principles (All)'!P:P,"N",'Principles (All)'!$E:$E,Summary!$B195)</f>
        <v>0</v>
      </c>
      <c r="P195">
        <f>COUNTIFS('Principles (All)'!M:M,"Not Assessed",'Principles (All)'!$E:$E,Summary!$B195)</f>
        <v>0</v>
      </c>
      <c r="Q195">
        <f>COUNTIFS('Principles (All)'!N:N,"Not Assessed",'Principles (All)'!$E:$E,Summary!$B195)</f>
        <v>0</v>
      </c>
      <c r="R195">
        <f>COUNTIFS('Principles (All)'!O:O,"Not Assessed",'Principles (All)'!$E:$E,Summary!$B195)</f>
        <v>0</v>
      </c>
      <c r="S195">
        <f>COUNTIFS('Principles (All)'!P:P,"Not Assessed",'Principles (All)'!$E:$E,Summary!$B195)</f>
        <v>0</v>
      </c>
      <c r="T195">
        <f>COUNTIFS('Principles (All)'!M:M,"Y",'Principles (All)'!$E:$E,Summary!$B195)</f>
        <v>0</v>
      </c>
      <c r="U195">
        <f>COUNTIFS('Principles (All)'!N:N,"Y",'Principles (All)'!$E:$E,Summary!$B195)</f>
        <v>0</v>
      </c>
      <c r="V195">
        <f>COUNTIFS('Principles (All)'!O:O,"Y",'Principles (All)'!$E:$E,Summary!$B195)</f>
        <v>0</v>
      </c>
      <c r="W195">
        <f>COUNTIFS('Principles (All)'!P:P,"Y",'Principles (All)'!$E:$E,Summary!$B195)</f>
        <v>0</v>
      </c>
    </row>
    <row r="196" spans="1:23" ht="14.4">
      <c r="A196" s="322" t="s">
        <v>250</v>
      </c>
      <c r="B196" s="309" t="s">
        <v>435</v>
      </c>
      <c r="C196" s="310" t="s">
        <v>214</v>
      </c>
      <c r="D196" t="str">
        <f t="shared" si="12"/>
        <v/>
      </c>
      <c r="E196" t="str">
        <f t="shared" si="13"/>
        <v/>
      </c>
      <c r="F196" t="str">
        <f t="shared" si="14"/>
        <v/>
      </c>
      <c r="G196" t="str">
        <f t="shared" si="15"/>
        <v/>
      </c>
      <c r="H196">
        <f>COUNTIFS('Principles (All)'!M:M,"NA",'Principles (All)'!$E:$E,Summary!$B196)</f>
        <v>0</v>
      </c>
      <c r="I196">
        <f>COUNTIFS('Principles (All)'!N:N,"NA",'Principles (All)'!$E:$E,Summary!$B196)</f>
        <v>0</v>
      </c>
      <c r="J196">
        <f>COUNTIFS('Principles (All)'!O:O,"NA",'Principles (All)'!$E:$E,Summary!$B196)</f>
        <v>0</v>
      </c>
      <c r="K196">
        <f>COUNTIFS('Principles (All)'!P:P,"NA",'Principles (All)'!$E:$E,Summary!$B196)</f>
        <v>0</v>
      </c>
      <c r="L196">
        <f>COUNTIFS('Principles (All)'!M:M,"N",'Principles (All)'!$E:$E,Summary!$B196)</f>
        <v>0</v>
      </c>
      <c r="M196">
        <f>COUNTIFS('Principles (All)'!N:N,"N",'Principles (All)'!$E:$E,Summary!$B196)</f>
        <v>0</v>
      </c>
      <c r="N196">
        <f>COUNTIFS('Principles (All)'!O:O,"N",'Principles (All)'!$E:$E,Summary!$B196)</f>
        <v>0</v>
      </c>
      <c r="O196">
        <f>COUNTIFS('Principles (All)'!P:P,"N",'Principles (All)'!$E:$E,Summary!$B196)</f>
        <v>0</v>
      </c>
      <c r="P196">
        <f>COUNTIFS('Principles (All)'!M:M,"Not Assessed",'Principles (All)'!$E:$E,Summary!$B196)</f>
        <v>0</v>
      </c>
      <c r="Q196">
        <f>COUNTIFS('Principles (All)'!N:N,"Not Assessed",'Principles (All)'!$E:$E,Summary!$B196)</f>
        <v>0</v>
      </c>
      <c r="R196">
        <f>COUNTIFS('Principles (All)'!O:O,"Not Assessed",'Principles (All)'!$E:$E,Summary!$B196)</f>
        <v>0</v>
      </c>
      <c r="S196">
        <f>COUNTIFS('Principles (All)'!P:P,"Not Assessed",'Principles (All)'!$E:$E,Summary!$B196)</f>
        <v>0</v>
      </c>
      <c r="T196">
        <f>COUNTIFS('Principles (All)'!M:M,"Y",'Principles (All)'!$E:$E,Summary!$B196)</f>
        <v>0</v>
      </c>
      <c r="U196">
        <f>COUNTIFS('Principles (All)'!N:N,"Y",'Principles (All)'!$E:$E,Summary!$B196)</f>
        <v>0</v>
      </c>
      <c r="V196">
        <f>COUNTIFS('Principles (All)'!O:O,"Y",'Principles (All)'!$E:$E,Summary!$B196)</f>
        <v>0</v>
      </c>
      <c r="W196">
        <f>COUNTIFS('Principles (All)'!P:P,"Y",'Principles (All)'!$E:$E,Summary!$B196)</f>
        <v>0</v>
      </c>
    </row>
    <row r="197" spans="1:23" ht="14.4">
      <c r="A197" s="322" t="s">
        <v>250</v>
      </c>
      <c r="B197" s="309" t="s">
        <v>436</v>
      </c>
      <c r="C197" s="310" t="s">
        <v>214</v>
      </c>
      <c r="D197" t="str">
        <f t="shared" si="12"/>
        <v/>
      </c>
      <c r="E197" t="str">
        <f t="shared" si="13"/>
        <v/>
      </c>
      <c r="F197" t="str">
        <f t="shared" si="14"/>
        <v/>
      </c>
      <c r="G197" t="str">
        <f t="shared" si="15"/>
        <v/>
      </c>
      <c r="H197">
        <f>COUNTIFS('Principles (All)'!M:M,"NA",'Principles (All)'!$E:$E,Summary!$B197)</f>
        <v>0</v>
      </c>
      <c r="I197">
        <f>COUNTIFS('Principles (All)'!N:N,"NA",'Principles (All)'!$E:$E,Summary!$B197)</f>
        <v>0</v>
      </c>
      <c r="J197">
        <f>COUNTIFS('Principles (All)'!O:O,"NA",'Principles (All)'!$E:$E,Summary!$B197)</f>
        <v>0</v>
      </c>
      <c r="K197">
        <f>COUNTIFS('Principles (All)'!P:P,"NA",'Principles (All)'!$E:$E,Summary!$B197)</f>
        <v>0</v>
      </c>
      <c r="L197">
        <f>COUNTIFS('Principles (All)'!M:M,"N",'Principles (All)'!$E:$E,Summary!$B197)</f>
        <v>0</v>
      </c>
      <c r="M197">
        <f>COUNTIFS('Principles (All)'!N:N,"N",'Principles (All)'!$E:$E,Summary!$B197)</f>
        <v>0</v>
      </c>
      <c r="N197">
        <f>COUNTIFS('Principles (All)'!O:O,"N",'Principles (All)'!$E:$E,Summary!$B197)</f>
        <v>0</v>
      </c>
      <c r="O197">
        <f>COUNTIFS('Principles (All)'!P:P,"N",'Principles (All)'!$E:$E,Summary!$B197)</f>
        <v>0</v>
      </c>
      <c r="P197">
        <f>COUNTIFS('Principles (All)'!M:M,"Not Assessed",'Principles (All)'!$E:$E,Summary!$B197)</f>
        <v>0</v>
      </c>
      <c r="Q197">
        <f>COUNTIFS('Principles (All)'!N:N,"Not Assessed",'Principles (All)'!$E:$E,Summary!$B197)</f>
        <v>0</v>
      </c>
      <c r="R197">
        <f>COUNTIFS('Principles (All)'!O:O,"Not Assessed",'Principles (All)'!$E:$E,Summary!$B197)</f>
        <v>0</v>
      </c>
      <c r="S197">
        <f>COUNTIFS('Principles (All)'!P:P,"Not Assessed",'Principles (All)'!$E:$E,Summary!$B197)</f>
        <v>0</v>
      </c>
      <c r="T197">
        <f>COUNTIFS('Principles (All)'!M:M,"Y",'Principles (All)'!$E:$E,Summary!$B197)</f>
        <v>0</v>
      </c>
      <c r="U197">
        <f>COUNTIFS('Principles (All)'!N:N,"Y",'Principles (All)'!$E:$E,Summary!$B197)</f>
        <v>0</v>
      </c>
      <c r="V197">
        <f>COUNTIFS('Principles (All)'!O:O,"Y",'Principles (All)'!$E:$E,Summary!$B197)</f>
        <v>0</v>
      </c>
      <c r="W197">
        <f>COUNTIFS('Principles (All)'!P:P,"Y",'Principles (All)'!$E:$E,Summary!$B197)</f>
        <v>0</v>
      </c>
    </row>
    <row r="198" spans="1:23" ht="14.4">
      <c r="A198" s="322" t="s">
        <v>250</v>
      </c>
      <c r="B198" s="309" t="s">
        <v>437</v>
      </c>
      <c r="C198" s="312" t="s">
        <v>225</v>
      </c>
      <c r="D198" t="str">
        <f t="shared" si="12"/>
        <v/>
      </c>
      <c r="E198" t="str">
        <f t="shared" si="13"/>
        <v/>
      </c>
      <c r="F198" t="str">
        <f t="shared" si="14"/>
        <v/>
      </c>
      <c r="G198" t="str">
        <f t="shared" si="15"/>
        <v/>
      </c>
      <c r="H198">
        <f>COUNTIFS('Principles (All)'!M:M,"NA",'Principles (All)'!$E:$E,Summary!$B198)</f>
        <v>0</v>
      </c>
      <c r="I198">
        <f>COUNTIFS('Principles (All)'!N:N,"NA",'Principles (All)'!$E:$E,Summary!$B198)</f>
        <v>0</v>
      </c>
      <c r="J198">
        <f>COUNTIFS('Principles (All)'!O:O,"NA",'Principles (All)'!$E:$E,Summary!$B198)</f>
        <v>0</v>
      </c>
      <c r="K198">
        <f>COUNTIFS('Principles (All)'!P:P,"NA",'Principles (All)'!$E:$E,Summary!$B198)</f>
        <v>0</v>
      </c>
      <c r="L198">
        <f>COUNTIFS('Principles (All)'!M:M,"N",'Principles (All)'!$E:$E,Summary!$B198)</f>
        <v>0</v>
      </c>
      <c r="M198">
        <f>COUNTIFS('Principles (All)'!N:N,"N",'Principles (All)'!$E:$E,Summary!$B198)</f>
        <v>0</v>
      </c>
      <c r="N198">
        <f>COUNTIFS('Principles (All)'!O:O,"N",'Principles (All)'!$E:$E,Summary!$B198)</f>
        <v>0</v>
      </c>
      <c r="O198">
        <f>COUNTIFS('Principles (All)'!P:P,"N",'Principles (All)'!$E:$E,Summary!$B198)</f>
        <v>0</v>
      </c>
      <c r="P198">
        <f>COUNTIFS('Principles (All)'!M:M,"Not Assessed",'Principles (All)'!$E:$E,Summary!$B198)</f>
        <v>0</v>
      </c>
      <c r="Q198">
        <f>COUNTIFS('Principles (All)'!N:N,"Not Assessed",'Principles (All)'!$E:$E,Summary!$B198)</f>
        <v>0</v>
      </c>
      <c r="R198">
        <f>COUNTIFS('Principles (All)'!O:O,"Not Assessed",'Principles (All)'!$E:$E,Summary!$B198)</f>
        <v>0</v>
      </c>
      <c r="S198">
        <f>COUNTIFS('Principles (All)'!P:P,"Not Assessed",'Principles (All)'!$E:$E,Summary!$B198)</f>
        <v>0</v>
      </c>
      <c r="T198">
        <f>COUNTIFS('Principles (All)'!M:M,"Y",'Principles (All)'!$E:$E,Summary!$B198)</f>
        <v>0</v>
      </c>
      <c r="U198">
        <f>COUNTIFS('Principles (All)'!N:N,"Y",'Principles (All)'!$E:$E,Summary!$B198)</f>
        <v>0</v>
      </c>
      <c r="V198">
        <f>COUNTIFS('Principles (All)'!O:O,"Y",'Principles (All)'!$E:$E,Summary!$B198)</f>
        <v>0</v>
      </c>
      <c r="W198">
        <f>COUNTIFS('Principles (All)'!P:P,"Y",'Principles (All)'!$E:$E,Summary!$B198)</f>
        <v>0</v>
      </c>
    </row>
    <row r="199" spans="1:23" ht="14.4">
      <c r="A199" s="322" t="s">
        <v>252</v>
      </c>
      <c r="B199" s="309" t="s">
        <v>438</v>
      </c>
      <c r="C199" s="310" t="s">
        <v>214</v>
      </c>
      <c r="D199" t="str">
        <f t="shared" si="12"/>
        <v/>
      </c>
      <c r="E199" t="str">
        <f t="shared" si="13"/>
        <v/>
      </c>
      <c r="F199" t="str">
        <f t="shared" si="14"/>
        <v/>
      </c>
      <c r="G199" t="str">
        <f t="shared" si="15"/>
        <v/>
      </c>
      <c r="H199">
        <f>COUNTIFS('Principles (All)'!M:M,"NA",'Principles (All)'!$E:$E,Summary!$B199)</f>
        <v>0</v>
      </c>
      <c r="I199">
        <f>COUNTIFS('Principles (All)'!N:N,"NA",'Principles (All)'!$E:$E,Summary!$B199)</f>
        <v>0</v>
      </c>
      <c r="J199">
        <f>COUNTIFS('Principles (All)'!O:O,"NA",'Principles (All)'!$E:$E,Summary!$B199)</f>
        <v>0</v>
      </c>
      <c r="K199">
        <f>COUNTIFS('Principles (All)'!P:P,"NA",'Principles (All)'!$E:$E,Summary!$B199)</f>
        <v>0</v>
      </c>
      <c r="L199">
        <f>COUNTIFS('Principles (All)'!M:M,"N",'Principles (All)'!$E:$E,Summary!$B199)</f>
        <v>0</v>
      </c>
      <c r="M199">
        <f>COUNTIFS('Principles (All)'!N:N,"N",'Principles (All)'!$E:$E,Summary!$B199)</f>
        <v>0</v>
      </c>
      <c r="N199">
        <f>COUNTIFS('Principles (All)'!O:O,"N",'Principles (All)'!$E:$E,Summary!$B199)</f>
        <v>0</v>
      </c>
      <c r="O199">
        <f>COUNTIFS('Principles (All)'!P:P,"N",'Principles (All)'!$E:$E,Summary!$B199)</f>
        <v>0</v>
      </c>
      <c r="P199">
        <f>COUNTIFS('Principles (All)'!M:M,"Not Assessed",'Principles (All)'!$E:$E,Summary!$B199)</f>
        <v>0</v>
      </c>
      <c r="Q199">
        <f>COUNTIFS('Principles (All)'!N:N,"Not Assessed",'Principles (All)'!$E:$E,Summary!$B199)</f>
        <v>0</v>
      </c>
      <c r="R199">
        <f>COUNTIFS('Principles (All)'!O:O,"Not Assessed",'Principles (All)'!$E:$E,Summary!$B199)</f>
        <v>0</v>
      </c>
      <c r="S199">
        <f>COUNTIFS('Principles (All)'!P:P,"Not Assessed",'Principles (All)'!$E:$E,Summary!$B199)</f>
        <v>0</v>
      </c>
      <c r="T199">
        <f>COUNTIFS('Principles (All)'!M:M,"Y",'Principles (All)'!$E:$E,Summary!$B199)</f>
        <v>0</v>
      </c>
      <c r="U199">
        <f>COUNTIFS('Principles (All)'!N:N,"Y",'Principles (All)'!$E:$E,Summary!$B199)</f>
        <v>0</v>
      </c>
      <c r="V199">
        <f>COUNTIFS('Principles (All)'!O:O,"Y",'Principles (All)'!$E:$E,Summary!$B199)</f>
        <v>0</v>
      </c>
      <c r="W199">
        <f>COUNTIFS('Principles (All)'!P:P,"Y",'Principles (All)'!$E:$E,Summary!$B199)</f>
        <v>0</v>
      </c>
    </row>
    <row r="200" spans="1:23" ht="14.4">
      <c r="A200" s="322" t="s">
        <v>252</v>
      </c>
      <c r="B200" s="309" t="s">
        <v>439</v>
      </c>
      <c r="C200" s="310" t="s">
        <v>214</v>
      </c>
      <c r="D200" t="str">
        <f t="shared" si="12"/>
        <v/>
      </c>
      <c r="E200" t="str">
        <f t="shared" si="13"/>
        <v/>
      </c>
      <c r="F200" t="str">
        <f t="shared" si="14"/>
        <v/>
      </c>
      <c r="G200" t="str">
        <f t="shared" si="15"/>
        <v/>
      </c>
      <c r="H200">
        <f>COUNTIFS('Principles (All)'!M:M,"NA",'Principles (All)'!$E:$E,Summary!$B200)</f>
        <v>0</v>
      </c>
      <c r="I200">
        <f>COUNTIFS('Principles (All)'!N:N,"NA",'Principles (All)'!$E:$E,Summary!$B200)</f>
        <v>0</v>
      </c>
      <c r="J200">
        <f>COUNTIFS('Principles (All)'!O:O,"NA",'Principles (All)'!$E:$E,Summary!$B200)</f>
        <v>0</v>
      </c>
      <c r="K200">
        <f>COUNTIFS('Principles (All)'!P:P,"NA",'Principles (All)'!$E:$E,Summary!$B200)</f>
        <v>0</v>
      </c>
      <c r="L200">
        <f>COUNTIFS('Principles (All)'!M:M,"N",'Principles (All)'!$E:$E,Summary!$B200)</f>
        <v>0</v>
      </c>
      <c r="M200">
        <f>COUNTIFS('Principles (All)'!N:N,"N",'Principles (All)'!$E:$E,Summary!$B200)</f>
        <v>0</v>
      </c>
      <c r="N200">
        <f>COUNTIFS('Principles (All)'!O:O,"N",'Principles (All)'!$E:$E,Summary!$B200)</f>
        <v>0</v>
      </c>
      <c r="O200">
        <f>COUNTIFS('Principles (All)'!P:P,"N",'Principles (All)'!$E:$E,Summary!$B200)</f>
        <v>0</v>
      </c>
      <c r="P200">
        <f>COUNTIFS('Principles (All)'!M:M,"Not Assessed",'Principles (All)'!$E:$E,Summary!$B200)</f>
        <v>0</v>
      </c>
      <c r="Q200">
        <f>COUNTIFS('Principles (All)'!N:N,"Not Assessed",'Principles (All)'!$E:$E,Summary!$B200)</f>
        <v>0</v>
      </c>
      <c r="R200">
        <f>COUNTIFS('Principles (All)'!O:O,"Not Assessed",'Principles (All)'!$E:$E,Summary!$B200)</f>
        <v>0</v>
      </c>
      <c r="S200">
        <f>COUNTIFS('Principles (All)'!P:P,"Not Assessed",'Principles (All)'!$E:$E,Summary!$B200)</f>
        <v>0</v>
      </c>
      <c r="T200">
        <f>COUNTIFS('Principles (All)'!M:M,"Y",'Principles (All)'!$E:$E,Summary!$B200)</f>
        <v>0</v>
      </c>
      <c r="U200">
        <f>COUNTIFS('Principles (All)'!N:N,"Y",'Principles (All)'!$E:$E,Summary!$B200)</f>
        <v>0</v>
      </c>
      <c r="V200">
        <f>COUNTIFS('Principles (All)'!O:O,"Y",'Principles (All)'!$E:$E,Summary!$B200)</f>
        <v>0</v>
      </c>
      <c r="W200">
        <f>COUNTIFS('Principles (All)'!P:P,"Y",'Principles (All)'!$E:$E,Summary!$B200)</f>
        <v>0</v>
      </c>
    </row>
    <row r="201" spans="1:23" ht="14.4">
      <c r="A201" s="322" t="s">
        <v>252</v>
      </c>
      <c r="B201" s="309" t="s">
        <v>440</v>
      </c>
      <c r="C201" s="310" t="s">
        <v>214</v>
      </c>
      <c r="D201" t="str">
        <f t="shared" si="12"/>
        <v/>
      </c>
      <c r="E201" t="str">
        <f t="shared" si="13"/>
        <v/>
      </c>
      <c r="F201" t="str">
        <f t="shared" si="14"/>
        <v/>
      </c>
      <c r="G201" t="str">
        <f t="shared" si="15"/>
        <v/>
      </c>
      <c r="H201">
        <f>COUNTIFS('Principles (All)'!M:M,"NA",'Principles (All)'!$E:$E,Summary!$B201)</f>
        <v>0</v>
      </c>
      <c r="I201">
        <f>COUNTIFS('Principles (All)'!N:N,"NA",'Principles (All)'!$E:$E,Summary!$B201)</f>
        <v>0</v>
      </c>
      <c r="J201">
        <f>COUNTIFS('Principles (All)'!O:O,"NA",'Principles (All)'!$E:$E,Summary!$B201)</f>
        <v>0</v>
      </c>
      <c r="K201">
        <f>COUNTIFS('Principles (All)'!P:P,"NA",'Principles (All)'!$E:$E,Summary!$B201)</f>
        <v>0</v>
      </c>
      <c r="L201">
        <f>COUNTIFS('Principles (All)'!M:M,"N",'Principles (All)'!$E:$E,Summary!$B201)</f>
        <v>0</v>
      </c>
      <c r="M201">
        <f>COUNTIFS('Principles (All)'!N:N,"N",'Principles (All)'!$E:$E,Summary!$B201)</f>
        <v>0</v>
      </c>
      <c r="N201">
        <f>COUNTIFS('Principles (All)'!O:O,"N",'Principles (All)'!$E:$E,Summary!$B201)</f>
        <v>0</v>
      </c>
      <c r="O201">
        <f>COUNTIFS('Principles (All)'!P:P,"N",'Principles (All)'!$E:$E,Summary!$B201)</f>
        <v>0</v>
      </c>
      <c r="P201">
        <f>COUNTIFS('Principles (All)'!M:M,"Not Assessed",'Principles (All)'!$E:$E,Summary!$B201)</f>
        <v>0</v>
      </c>
      <c r="Q201">
        <f>COUNTIFS('Principles (All)'!N:N,"Not Assessed",'Principles (All)'!$E:$E,Summary!$B201)</f>
        <v>0</v>
      </c>
      <c r="R201">
        <f>COUNTIFS('Principles (All)'!O:O,"Not Assessed",'Principles (All)'!$E:$E,Summary!$B201)</f>
        <v>0</v>
      </c>
      <c r="S201">
        <f>COUNTIFS('Principles (All)'!P:P,"Not Assessed",'Principles (All)'!$E:$E,Summary!$B201)</f>
        <v>0</v>
      </c>
      <c r="T201">
        <f>COUNTIFS('Principles (All)'!M:M,"Y",'Principles (All)'!$E:$E,Summary!$B201)</f>
        <v>0</v>
      </c>
      <c r="U201">
        <f>COUNTIFS('Principles (All)'!N:N,"Y",'Principles (All)'!$E:$E,Summary!$B201)</f>
        <v>0</v>
      </c>
      <c r="V201">
        <f>COUNTIFS('Principles (All)'!O:O,"Y",'Principles (All)'!$E:$E,Summary!$B201)</f>
        <v>0</v>
      </c>
      <c r="W201">
        <f>COUNTIFS('Principles (All)'!P:P,"Y",'Principles (All)'!$E:$E,Summary!$B201)</f>
        <v>0</v>
      </c>
    </row>
    <row r="202" spans="1:23" ht="14.4">
      <c r="A202" s="322" t="s">
        <v>252</v>
      </c>
      <c r="B202" s="309" t="s">
        <v>441</v>
      </c>
      <c r="C202" s="310" t="s">
        <v>214</v>
      </c>
      <c r="D202" t="str">
        <f t="shared" si="12"/>
        <v/>
      </c>
      <c r="E202" t="str">
        <f t="shared" si="13"/>
        <v/>
      </c>
      <c r="F202" t="str">
        <f t="shared" si="14"/>
        <v/>
      </c>
      <c r="G202" t="str">
        <f t="shared" si="15"/>
        <v/>
      </c>
      <c r="H202">
        <f>COUNTIFS('Principles (All)'!M:M,"NA",'Principles (All)'!$E:$E,Summary!$B202)</f>
        <v>0</v>
      </c>
      <c r="I202">
        <f>COUNTIFS('Principles (All)'!N:N,"NA",'Principles (All)'!$E:$E,Summary!$B202)</f>
        <v>0</v>
      </c>
      <c r="J202">
        <f>COUNTIFS('Principles (All)'!O:O,"NA",'Principles (All)'!$E:$E,Summary!$B202)</f>
        <v>0</v>
      </c>
      <c r="K202">
        <f>COUNTIFS('Principles (All)'!P:P,"NA",'Principles (All)'!$E:$E,Summary!$B202)</f>
        <v>0</v>
      </c>
      <c r="L202">
        <f>COUNTIFS('Principles (All)'!M:M,"N",'Principles (All)'!$E:$E,Summary!$B202)</f>
        <v>0</v>
      </c>
      <c r="M202">
        <f>COUNTIFS('Principles (All)'!N:N,"N",'Principles (All)'!$E:$E,Summary!$B202)</f>
        <v>0</v>
      </c>
      <c r="N202">
        <f>COUNTIFS('Principles (All)'!O:O,"N",'Principles (All)'!$E:$E,Summary!$B202)</f>
        <v>0</v>
      </c>
      <c r="O202">
        <f>COUNTIFS('Principles (All)'!P:P,"N",'Principles (All)'!$E:$E,Summary!$B202)</f>
        <v>0</v>
      </c>
      <c r="P202">
        <f>COUNTIFS('Principles (All)'!M:M,"Not Assessed",'Principles (All)'!$E:$E,Summary!$B202)</f>
        <v>0</v>
      </c>
      <c r="Q202">
        <f>COUNTIFS('Principles (All)'!N:N,"Not Assessed",'Principles (All)'!$E:$E,Summary!$B202)</f>
        <v>0</v>
      </c>
      <c r="R202">
        <f>COUNTIFS('Principles (All)'!O:O,"Not Assessed",'Principles (All)'!$E:$E,Summary!$B202)</f>
        <v>0</v>
      </c>
      <c r="S202">
        <f>COUNTIFS('Principles (All)'!P:P,"Not Assessed",'Principles (All)'!$E:$E,Summary!$B202)</f>
        <v>0</v>
      </c>
      <c r="T202">
        <f>COUNTIFS('Principles (All)'!M:M,"Y",'Principles (All)'!$E:$E,Summary!$B202)</f>
        <v>0</v>
      </c>
      <c r="U202">
        <f>COUNTIFS('Principles (All)'!N:N,"Y",'Principles (All)'!$E:$E,Summary!$B202)</f>
        <v>0</v>
      </c>
      <c r="V202">
        <f>COUNTIFS('Principles (All)'!O:O,"Y",'Principles (All)'!$E:$E,Summary!$B202)</f>
        <v>0</v>
      </c>
      <c r="W202">
        <f>COUNTIFS('Principles (All)'!P:P,"Y",'Principles (All)'!$E:$E,Summary!$B202)</f>
        <v>0</v>
      </c>
    </row>
    <row r="203" spans="1:23" ht="14.4">
      <c r="A203" s="322" t="s">
        <v>252</v>
      </c>
      <c r="B203" s="309" t="s">
        <v>442</v>
      </c>
      <c r="C203" s="310" t="s">
        <v>214</v>
      </c>
      <c r="D203" t="str">
        <f t="shared" si="12"/>
        <v/>
      </c>
      <c r="E203" t="str">
        <f t="shared" si="13"/>
        <v/>
      </c>
      <c r="F203" t="str">
        <f t="shared" si="14"/>
        <v/>
      </c>
      <c r="G203" t="str">
        <f t="shared" si="15"/>
        <v/>
      </c>
      <c r="H203">
        <f>COUNTIFS('Principles (All)'!M:M,"NA",'Principles (All)'!$E:$E,Summary!$B203)</f>
        <v>0</v>
      </c>
      <c r="I203">
        <f>COUNTIFS('Principles (All)'!N:N,"NA",'Principles (All)'!$E:$E,Summary!$B203)</f>
        <v>0</v>
      </c>
      <c r="J203">
        <f>COUNTIFS('Principles (All)'!O:O,"NA",'Principles (All)'!$E:$E,Summary!$B203)</f>
        <v>0</v>
      </c>
      <c r="K203">
        <f>COUNTIFS('Principles (All)'!P:P,"NA",'Principles (All)'!$E:$E,Summary!$B203)</f>
        <v>0</v>
      </c>
      <c r="L203">
        <f>COUNTIFS('Principles (All)'!M:M,"N",'Principles (All)'!$E:$E,Summary!$B203)</f>
        <v>0</v>
      </c>
      <c r="M203">
        <f>COUNTIFS('Principles (All)'!N:N,"N",'Principles (All)'!$E:$E,Summary!$B203)</f>
        <v>0</v>
      </c>
      <c r="N203">
        <f>COUNTIFS('Principles (All)'!O:O,"N",'Principles (All)'!$E:$E,Summary!$B203)</f>
        <v>0</v>
      </c>
      <c r="O203">
        <f>COUNTIFS('Principles (All)'!P:P,"N",'Principles (All)'!$E:$E,Summary!$B203)</f>
        <v>0</v>
      </c>
      <c r="P203">
        <f>COUNTIFS('Principles (All)'!M:M,"Not Assessed",'Principles (All)'!$E:$E,Summary!$B203)</f>
        <v>0</v>
      </c>
      <c r="Q203">
        <f>COUNTIFS('Principles (All)'!N:N,"Not Assessed",'Principles (All)'!$E:$E,Summary!$B203)</f>
        <v>0</v>
      </c>
      <c r="R203">
        <f>COUNTIFS('Principles (All)'!O:O,"Not Assessed",'Principles (All)'!$E:$E,Summary!$B203)</f>
        <v>0</v>
      </c>
      <c r="S203">
        <f>COUNTIFS('Principles (All)'!P:P,"Not Assessed",'Principles (All)'!$E:$E,Summary!$B203)</f>
        <v>0</v>
      </c>
      <c r="T203">
        <f>COUNTIFS('Principles (All)'!M:M,"Y",'Principles (All)'!$E:$E,Summary!$B203)</f>
        <v>0</v>
      </c>
      <c r="U203">
        <f>COUNTIFS('Principles (All)'!N:N,"Y",'Principles (All)'!$E:$E,Summary!$B203)</f>
        <v>0</v>
      </c>
      <c r="V203">
        <f>COUNTIFS('Principles (All)'!O:O,"Y",'Principles (All)'!$E:$E,Summary!$B203)</f>
        <v>0</v>
      </c>
      <c r="W203">
        <f>COUNTIFS('Principles (All)'!P:P,"Y",'Principles (All)'!$E:$E,Summary!$B203)</f>
        <v>0</v>
      </c>
    </row>
    <row r="204" spans="1:23" ht="14.4">
      <c r="A204" s="322" t="s">
        <v>252</v>
      </c>
      <c r="B204" s="309" t="s">
        <v>443</v>
      </c>
      <c r="C204" s="310" t="s">
        <v>214</v>
      </c>
      <c r="D204" t="str">
        <f t="shared" si="12"/>
        <v/>
      </c>
      <c r="E204" t="str">
        <f t="shared" si="13"/>
        <v/>
      </c>
      <c r="F204" t="str">
        <f t="shared" si="14"/>
        <v/>
      </c>
      <c r="G204" t="str">
        <f t="shared" si="15"/>
        <v/>
      </c>
      <c r="H204">
        <f>COUNTIFS('Principles (All)'!M:M,"NA",'Principles (All)'!$E:$E,Summary!$B204)</f>
        <v>0</v>
      </c>
      <c r="I204">
        <f>COUNTIFS('Principles (All)'!N:N,"NA",'Principles (All)'!$E:$E,Summary!$B204)</f>
        <v>0</v>
      </c>
      <c r="J204">
        <f>COUNTIFS('Principles (All)'!O:O,"NA",'Principles (All)'!$E:$E,Summary!$B204)</f>
        <v>0</v>
      </c>
      <c r="K204">
        <f>COUNTIFS('Principles (All)'!P:P,"NA",'Principles (All)'!$E:$E,Summary!$B204)</f>
        <v>0</v>
      </c>
      <c r="L204">
        <f>COUNTIFS('Principles (All)'!M:M,"N",'Principles (All)'!$E:$E,Summary!$B204)</f>
        <v>0</v>
      </c>
      <c r="M204">
        <f>COUNTIFS('Principles (All)'!N:N,"N",'Principles (All)'!$E:$E,Summary!$B204)</f>
        <v>0</v>
      </c>
      <c r="N204">
        <f>COUNTIFS('Principles (All)'!O:O,"N",'Principles (All)'!$E:$E,Summary!$B204)</f>
        <v>0</v>
      </c>
      <c r="O204">
        <f>COUNTIFS('Principles (All)'!P:P,"N",'Principles (All)'!$E:$E,Summary!$B204)</f>
        <v>0</v>
      </c>
      <c r="P204">
        <f>COUNTIFS('Principles (All)'!M:M,"Not Assessed",'Principles (All)'!$E:$E,Summary!$B204)</f>
        <v>0</v>
      </c>
      <c r="Q204">
        <f>COUNTIFS('Principles (All)'!N:N,"Not Assessed",'Principles (All)'!$E:$E,Summary!$B204)</f>
        <v>0</v>
      </c>
      <c r="R204">
        <f>COUNTIFS('Principles (All)'!O:O,"Not Assessed",'Principles (All)'!$E:$E,Summary!$B204)</f>
        <v>0</v>
      </c>
      <c r="S204">
        <f>COUNTIFS('Principles (All)'!P:P,"Not Assessed",'Principles (All)'!$E:$E,Summary!$B204)</f>
        <v>0</v>
      </c>
      <c r="T204">
        <f>COUNTIFS('Principles (All)'!M:M,"Y",'Principles (All)'!$E:$E,Summary!$B204)</f>
        <v>0</v>
      </c>
      <c r="U204">
        <f>COUNTIFS('Principles (All)'!N:N,"Y",'Principles (All)'!$E:$E,Summary!$B204)</f>
        <v>0</v>
      </c>
      <c r="V204">
        <f>COUNTIFS('Principles (All)'!O:O,"Y",'Principles (All)'!$E:$E,Summary!$B204)</f>
        <v>0</v>
      </c>
      <c r="W204">
        <f>COUNTIFS('Principles (All)'!P:P,"Y",'Principles (All)'!$E:$E,Summary!$B204)</f>
        <v>0</v>
      </c>
    </row>
    <row r="205" spans="1:23" ht="14.4">
      <c r="A205" s="322" t="s">
        <v>252</v>
      </c>
      <c r="B205" s="309" t="s">
        <v>444</v>
      </c>
      <c r="C205" s="312" t="s">
        <v>225</v>
      </c>
      <c r="D205" t="str">
        <f t="shared" si="12"/>
        <v/>
      </c>
      <c r="E205" t="str">
        <f t="shared" si="13"/>
        <v/>
      </c>
      <c r="F205" t="str">
        <f t="shared" si="14"/>
        <v/>
      </c>
      <c r="G205" t="str">
        <f t="shared" si="15"/>
        <v/>
      </c>
      <c r="H205">
        <f>COUNTIFS('Principles (All)'!M:M,"NA",'Principles (All)'!$E:$E,Summary!$B205)</f>
        <v>0</v>
      </c>
      <c r="I205">
        <f>COUNTIFS('Principles (All)'!N:N,"NA",'Principles (All)'!$E:$E,Summary!$B205)</f>
        <v>0</v>
      </c>
      <c r="J205">
        <f>COUNTIFS('Principles (All)'!O:O,"NA",'Principles (All)'!$E:$E,Summary!$B205)</f>
        <v>0</v>
      </c>
      <c r="K205">
        <f>COUNTIFS('Principles (All)'!P:P,"NA",'Principles (All)'!$E:$E,Summary!$B205)</f>
        <v>0</v>
      </c>
      <c r="L205">
        <f>COUNTIFS('Principles (All)'!M:M,"N",'Principles (All)'!$E:$E,Summary!$B205)</f>
        <v>0</v>
      </c>
      <c r="M205">
        <f>COUNTIFS('Principles (All)'!N:N,"N",'Principles (All)'!$E:$E,Summary!$B205)</f>
        <v>0</v>
      </c>
      <c r="N205">
        <f>COUNTIFS('Principles (All)'!O:O,"N",'Principles (All)'!$E:$E,Summary!$B205)</f>
        <v>0</v>
      </c>
      <c r="O205">
        <f>COUNTIFS('Principles (All)'!P:P,"N",'Principles (All)'!$E:$E,Summary!$B205)</f>
        <v>0</v>
      </c>
      <c r="P205">
        <f>COUNTIFS('Principles (All)'!M:M,"Not Assessed",'Principles (All)'!$E:$E,Summary!$B205)</f>
        <v>0</v>
      </c>
      <c r="Q205">
        <f>COUNTIFS('Principles (All)'!N:N,"Not Assessed",'Principles (All)'!$E:$E,Summary!$B205)</f>
        <v>0</v>
      </c>
      <c r="R205">
        <f>COUNTIFS('Principles (All)'!O:O,"Not Assessed",'Principles (All)'!$E:$E,Summary!$B205)</f>
        <v>0</v>
      </c>
      <c r="S205">
        <f>COUNTIFS('Principles (All)'!P:P,"Not Assessed",'Principles (All)'!$E:$E,Summary!$B205)</f>
        <v>0</v>
      </c>
      <c r="T205">
        <f>COUNTIFS('Principles (All)'!M:M,"Y",'Principles (All)'!$E:$E,Summary!$B205)</f>
        <v>0</v>
      </c>
      <c r="U205">
        <f>COUNTIFS('Principles (All)'!N:N,"Y",'Principles (All)'!$E:$E,Summary!$B205)</f>
        <v>0</v>
      </c>
      <c r="V205">
        <f>COUNTIFS('Principles (All)'!O:O,"Y",'Principles (All)'!$E:$E,Summary!$B205)</f>
        <v>0</v>
      </c>
      <c r="W205">
        <f>COUNTIFS('Principles (All)'!P:P,"Y",'Principles (All)'!$E:$E,Summary!$B205)</f>
        <v>0</v>
      </c>
    </row>
    <row r="206" spans="1:23" ht="14.4">
      <c r="A206" s="322" t="s">
        <v>252</v>
      </c>
      <c r="B206" s="309" t="s">
        <v>445</v>
      </c>
      <c r="C206" s="312" t="s">
        <v>225</v>
      </c>
      <c r="D206" t="str">
        <f t="shared" si="12"/>
        <v/>
      </c>
      <c r="E206" t="str">
        <f t="shared" si="13"/>
        <v/>
      </c>
      <c r="F206" t="str">
        <f t="shared" si="14"/>
        <v/>
      </c>
      <c r="G206" t="str">
        <f t="shared" si="15"/>
        <v/>
      </c>
      <c r="H206">
        <f>COUNTIFS('Principles (All)'!M:M,"NA",'Principles (All)'!$E:$E,Summary!$B206)</f>
        <v>0</v>
      </c>
      <c r="I206">
        <f>COUNTIFS('Principles (All)'!N:N,"NA",'Principles (All)'!$E:$E,Summary!$B206)</f>
        <v>0</v>
      </c>
      <c r="J206">
        <f>COUNTIFS('Principles (All)'!O:O,"NA",'Principles (All)'!$E:$E,Summary!$B206)</f>
        <v>0</v>
      </c>
      <c r="K206">
        <f>COUNTIFS('Principles (All)'!P:P,"NA",'Principles (All)'!$E:$E,Summary!$B206)</f>
        <v>0</v>
      </c>
      <c r="L206">
        <f>COUNTIFS('Principles (All)'!M:M,"N",'Principles (All)'!$E:$E,Summary!$B206)</f>
        <v>0</v>
      </c>
      <c r="M206">
        <f>COUNTIFS('Principles (All)'!N:N,"N",'Principles (All)'!$E:$E,Summary!$B206)</f>
        <v>0</v>
      </c>
      <c r="N206">
        <f>COUNTIFS('Principles (All)'!O:O,"N",'Principles (All)'!$E:$E,Summary!$B206)</f>
        <v>0</v>
      </c>
      <c r="O206">
        <f>COUNTIFS('Principles (All)'!P:P,"N",'Principles (All)'!$E:$E,Summary!$B206)</f>
        <v>0</v>
      </c>
      <c r="P206">
        <f>COUNTIFS('Principles (All)'!M:M,"Not Assessed",'Principles (All)'!$E:$E,Summary!$B206)</f>
        <v>0</v>
      </c>
      <c r="Q206">
        <f>COUNTIFS('Principles (All)'!N:N,"Not Assessed",'Principles (All)'!$E:$E,Summary!$B206)</f>
        <v>0</v>
      </c>
      <c r="R206">
        <f>COUNTIFS('Principles (All)'!O:O,"Not Assessed",'Principles (All)'!$E:$E,Summary!$B206)</f>
        <v>0</v>
      </c>
      <c r="S206">
        <f>COUNTIFS('Principles (All)'!P:P,"Not Assessed",'Principles (All)'!$E:$E,Summary!$B206)</f>
        <v>0</v>
      </c>
      <c r="T206">
        <f>COUNTIFS('Principles (All)'!M:M,"Y",'Principles (All)'!$E:$E,Summary!$B206)</f>
        <v>0</v>
      </c>
      <c r="U206">
        <f>COUNTIFS('Principles (All)'!N:N,"Y",'Principles (All)'!$E:$E,Summary!$B206)</f>
        <v>0</v>
      </c>
      <c r="V206">
        <f>COUNTIFS('Principles (All)'!O:O,"Y",'Principles (All)'!$E:$E,Summary!$B206)</f>
        <v>0</v>
      </c>
      <c r="W206">
        <f>COUNTIFS('Principles (All)'!P:P,"Y",'Principles (All)'!$E:$E,Summary!$B206)</f>
        <v>0</v>
      </c>
    </row>
    <row r="207" spans="1:23" ht="14.4">
      <c r="A207" s="322" t="s">
        <v>252</v>
      </c>
      <c r="B207" s="309" t="s">
        <v>446</v>
      </c>
      <c r="C207" s="312" t="s">
        <v>225</v>
      </c>
      <c r="D207" t="str">
        <f t="shared" si="12"/>
        <v/>
      </c>
      <c r="E207" t="str">
        <f t="shared" si="13"/>
        <v/>
      </c>
      <c r="F207" t="str">
        <f t="shared" si="14"/>
        <v/>
      </c>
      <c r="G207" t="str">
        <f t="shared" si="15"/>
        <v/>
      </c>
      <c r="H207">
        <f>COUNTIFS('Principles (All)'!M:M,"NA",'Principles (All)'!$E:$E,Summary!$B207)</f>
        <v>0</v>
      </c>
      <c r="I207">
        <f>COUNTIFS('Principles (All)'!N:N,"NA",'Principles (All)'!$E:$E,Summary!$B207)</f>
        <v>0</v>
      </c>
      <c r="J207">
        <f>COUNTIFS('Principles (All)'!O:O,"NA",'Principles (All)'!$E:$E,Summary!$B207)</f>
        <v>0</v>
      </c>
      <c r="K207">
        <f>COUNTIFS('Principles (All)'!P:P,"NA",'Principles (All)'!$E:$E,Summary!$B207)</f>
        <v>0</v>
      </c>
      <c r="L207">
        <f>COUNTIFS('Principles (All)'!M:M,"N",'Principles (All)'!$E:$E,Summary!$B207)</f>
        <v>0</v>
      </c>
      <c r="M207">
        <f>COUNTIFS('Principles (All)'!N:N,"N",'Principles (All)'!$E:$E,Summary!$B207)</f>
        <v>0</v>
      </c>
      <c r="N207">
        <f>COUNTIFS('Principles (All)'!O:O,"N",'Principles (All)'!$E:$E,Summary!$B207)</f>
        <v>0</v>
      </c>
      <c r="O207">
        <f>COUNTIFS('Principles (All)'!P:P,"N",'Principles (All)'!$E:$E,Summary!$B207)</f>
        <v>0</v>
      </c>
      <c r="P207">
        <f>COUNTIFS('Principles (All)'!M:M,"Not Assessed",'Principles (All)'!$E:$E,Summary!$B207)</f>
        <v>0</v>
      </c>
      <c r="Q207">
        <f>COUNTIFS('Principles (All)'!N:N,"Not Assessed",'Principles (All)'!$E:$E,Summary!$B207)</f>
        <v>0</v>
      </c>
      <c r="R207">
        <f>COUNTIFS('Principles (All)'!O:O,"Not Assessed",'Principles (All)'!$E:$E,Summary!$B207)</f>
        <v>0</v>
      </c>
      <c r="S207">
        <f>COUNTIFS('Principles (All)'!P:P,"Not Assessed",'Principles (All)'!$E:$E,Summary!$B207)</f>
        <v>0</v>
      </c>
      <c r="T207">
        <f>COUNTIFS('Principles (All)'!M:M,"Y",'Principles (All)'!$E:$E,Summary!$B207)</f>
        <v>0</v>
      </c>
      <c r="U207">
        <f>COUNTIFS('Principles (All)'!N:N,"Y",'Principles (All)'!$E:$E,Summary!$B207)</f>
        <v>0</v>
      </c>
      <c r="V207">
        <f>COUNTIFS('Principles (All)'!O:O,"Y",'Principles (All)'!$E:$E,Summary!$B207)</f>
        <v>0</v>
      </c>
      <c r="W207">
        <f>COUNTIFS('Principles (All)'!P:P,"Y",'Principles (All)'!$E:$E,Summary!$B207)</f>
        <v>0</v>
      </c>
    </row>
    <row r="208" spans="1:23" ht="27.6">
      <c r="A208" s="322" t="s">
        <v>254</v>
      </c>
      <c r="B208" s="309" t="s">
        <v>447</v>
      </c>
      <c r="C208" s="310" t="s">
        <v>214</v>
      </c>
      <c r="D208" t="str">
        <f t="shared" si="12"/>
        <v/>
      </c>
      <c r="E208" t="str">
        <f t="shared" si="13"/>
        <v/>
      </c>
      <c r="F208" t="str">
        <f t="shared" si="14"/>
        <v/>
      </c>
      <c r="G208" t="str">
        <f t="shared" si="15"/>
        <v/>
      </c>
      <c r="H208">
        <f>COUNTIFS('Principles (All)'!M:M,"NA",'Principles (All)'!$E:$E,Summary!$B208)</f>
        <v>0</v>
      </c>
      <c r="I208">
        <f>COUNTIFS('Principles (All)'!N:N,"NA",'Principles (All)'!$E:$E,Summary!$B208)</f>
        <v>0</v>
      </c>
      <c r="J208">
        <f>COUNTIFS('Principles (All)'!O:O,"NA",'Principles (All)'!$E:$E,Summary!$B208)</f>
        <v>0</v>
      </c>
      <c r="K208">
        <f>COUNTIFS('Principles (All)'!P:P,"NA",'Principles (All)'!$E:$E,Summary!$B208)</f>
        <v>0</v>
      </c>
      <c r="L208">
        <f>COUNTIFS('Principles (All)'!M:M,"N",'Principles (All)'!$E:$E,Summary!$B208)</f>
        <v>0</v>
      </c>
      <c r="M208">
        <f>COUNTIFS('Principles (All)'!N:N,"N",'Principles (All)'!$E:$E,Summary!$B208)</f>
        <v>0</v>
      </c>
      <c r="N208">
        <f>COUNTIFS('Principles (All)'!O:O,"N",'Principles (All)'!$E:$E,Summary!$B208)</f>
        <v>0</v>
      </c>
      <c r="O208">
        <f>COUNTIFS('Principles (All)'!P:P,"N",'Principles (All)'!$E:$E,Summary!$B208)</f>
        <v>0</v>
      </c>
      <c r="P208">
        <f>COUNTIFS('Principles (All)'!M:M,"Not Assessed",'Principles (All)'!$E:$E,Summary!$B208)</f>
        <v>0</v>
      </c>
      <c r="Q208">
        <f>COUNTIFS('Principles (All)'!N:N,"Not Assessed",'Principles (All)'!$E:$E,Summary!$B208)</f>
        <v>0</v>
      </c>
      <c r="R208">
        <f>COUNTIFS('Principles (All)'!O:O,"Not Assessed",'Principles (All)'!$E:$E,Summary!$B208)</f>
        <v>0</v>
      </c>
      <c r="S208">
        <f>COUNTIFS('Principles (All)'!P:P,"Not Assessed",'Principles (All)'!$E:$E,Summary!$B208)</f>
        <v>0</v>
      </c>
      <c r="T208">
        <f>COUNTIFS('Principles (All)'!M:M,"Y",'Principles (All)'!$E:$E,Summary!$B208)</f>
        <v>0</v>
      </c>
      <c r="U208">
        <f>COUNTIFS('Principles (All)'!N:N,"Y",'Principles (All)'!$E:$E,Summary!$B208)</f>
        <v>0</v>
      </c>
      <c r="V208">
        <f>COUNTIFS('Principles (All)'!O:O,"Y",'Principles (All)'!$E:$E,Summary!$B208)</f>
        <v>0</v>
      </c>
      <c r="W208">
        <f>COUNTIFS('Principles (All)'!P:P,"Y",'Principles (All)'!$E:$E,Summary!$B208)</f>
        <v>0</v>
      </c>
    </row>
    <row r="209" spans="1:23" ht="27.6">
      <c r="A209" s="322" t="s">
        <v>254</v>
      </c>
      <c r="B209" s="309" t="s">
        <v>448</v>
      </c>
      <c r="C209" s="310" t="s">
        <v>214</v>
      </c>
      <c r="D209" t="str">
        <f t="shared" si="12"/>
        <v/>
      </c>
      <c r="E209" t="str">
        <f t="shared" si="13"/>
        <v/>
      </c>
      <c r="F209" t="str">
        <f t="shared" si="14"/>
        <v/>
      </c>
      <c r="G209" t="str">
        <f t="shared" si="15"/>
        <v/>
      </c>
      <c r="H209">
        <f>COUNTIFS('Principles (All)'!M:M,"NA",'Principles (All)'!$E:$E,Summary!$B209)</f>
        <v>0</v>
      </c>
      <c r="I209">
        <f>COUNTIFS('Principles (All)'!N:N,"NA",'Principles (All)'!$E:$E,Summary!$B209)</f>
        <v>0</v>
      </c>
      <c r="J209">
        <f>COUNTIFS('Principles (All)'!O:O,"NA",'Principles (All)'!$E:$E,Summary!$B209)</f>
        <v>0</v>
      </c>
      <c r="K209">
        <f>COUNTIFS('Principles (All)'!P:P,"NA",'Principles (All)'!$E:$E,Summary!$B209)</f>
        <v>0</v>
      </c>
      <c r="L209">
        <f>COUNTIFS('Principles (All)'!M:M,"N",'Principles (All)'!$E:$E,Summary!$B209)</f>
        <v>0</v>
      </c>
      <c r="M209">
        <f>COUNTIFS('Principles (All)'!N:N,"N",'Principles (All)'!$E:$E,Summary!$B209)</f>
        <v>0</v>
      </c>
      <c r="N209">
        <f>COUNTIFS('Principles (All)'!O:O,"N",'Principles (All)'!$E:$E,Summary!$B209)</f>
        <v>0</v>
      </c>
      <c r="O209">
        <f>COUNTIFS('Principles (All)'!P:P,"N",'Principles (All)'!$E:$E,Summary!$B209)</f>
        <v>0</v>
      </c>
      <c r="P209">
        <f>COUNTIFS('Principles (All)'!M:M,"Not Assessed",'Principles (All)'!$E:$E,Summary!$B209)</f>
        <v>0</v>
      </c>
      <c r="Q209">
        <f>COUNTIFS('Principles (All)'!N:N,"Not Assessed",'Principles (All)'!$E:$E,Summary!$B209)</f>
        <v>0</v>
      </c>
      <c r="R209">
        <f>COUNTIFS('Principles (All)'!O:O,"Not Assessed",'Principles (All)'!$E:$E,Summary!$B209)</f>
        <v>0</v>
      </c>
      <c r="S209">
        <f>COUNTIFS('Principles (All)'!P:P,"Not Assessed",'Principles (All)'!$E:$E,Summary!$B209)</f>
        <v>0</v>
      </c>
      <c r="T209">
        <f>COUNTIFS('Principles (All)'!M:M,"Y",'Principles (All)'!$E:$E,Summary!$B209)</f>
        <v>0</v>
      </c>
      <c r="U209">
        <f>COUNTIFS('Principles (All)'!N:N,"Y",'Principles (All)'!$E:$E,Summary!$B209)</f>
        <v>0</v>
      </c>
      <c r="V209">
        <f>COUNTIFS('Principles (All)'!O:O,"Y",'Principles (All)'!$E:$E,Summary!$B209)</f>
        <v>0</v>
      </c>
      <c r="W209">
        <f>COUNTIFS('Principles (All)'!P:P,"Y",'Principles (All)'!$E:$E,Summary!$B209)</f>
        <v>0</v>
      </c>
    </row>
    <row r="210" spans="1:23" ht="27.6">
      <c r="A210" s="322" t="s">
        <v>254</v>
      </c>
      <c r="B210" s="309" t="s">
        <v>449</v>
      </c>
      <c r="C210" s="312" t="s">
        <v>225</v>
      </c>
      <c r="D210" t="str">
        <f t="shared" si="12"/>
        <v/>
      </c>
      <c r="E210" t="str">
        <f t="shared" si="13"/>
        <v/>
      </c>
      <c r="F210" t="str">
        <f t="shared" si="14"/>
        <v/>
      </c>
      <c r="G210" t="str">
        <f t="shared" si="15"/>
        <v/>
      </c>
      <c r="H210">
        <f>COUNTIFS('Principles (All)'!M:M,"NA",'Principles (All)'!$E:$E,Summary!$B210)</f>
        <v>0</v>
      </c>
      <c r="I210">
        <f>COUNTIFS('Principles (All)'!N:N,"NA",'Principles (All)'!$E:$E,Summary!$B210)</f>
        <v>0</v>
      </c>
      <c r="J210">
        <f>COUNTIFS('Principles (All)'!O:O,"NA",'Principles (All)'!$E:$E,Summary!$B210)</f>
        <v>0</v>
      </c>
      <c r="K210">
        <f>COUNTIFS('Principles (All)'!P:P,"NA",'Principles (All)'!$E:$E,Summary!$B210)</f>
        <v>0</v>
      </c>
      <c r="L210">
        <f>COUNTIFS('Principles (All)'!M:M,"N",'Principles (All)'!$E:$E,Summary!$B210)</f>
        <v>0</v>
      </c>
      <c r="M210">
        <f>COUNTIFS('Principles (All)'!N:N,"N",'Principles (All)'!$E:$E,Summary!$B210)</f>
        <v>0</v>
      </c>
      <c r="N210">
        <f>COUNTIFS('Principles (All)'!O:O,"N",'Principles (All)'!$E:$E,Summary!$B210)</f>
        <v>0</v>
      </c>
      <c r="O210">
        <f>COUNTIFS('Principles (All)'!P:P,"N",'Principles (All)'!$E:$E,Summary!$B210)</f>
        <v>0</v>
      </c>
      <c r="P210">
        <f>COUNTIFS('Principles (All)'!M:M,"Not Assessed",'Principles (All)'!$E:$E,Summary!$B210)</f>
        <v>0</v>
      </c>
      <c r="Q210">
        <f>COUNTIFS('Principles (All)'!N:N,"Not Assessed",'Principles (All)'!$E:$E,Summary!$B210)</f>
        <v>0</v>
      </c>
      <c r="R210">
        <f>COUNTIFS('Principles (All)'!O:O,"Not Assessed",'Principles (All)'!$E:$E,Summary!$B210)</f>
        <v>0</v>
      </c>
      <c r="S210">
        <f>COUNTIFS('Principles (All)'!P:P,"Not Assessed",'Principles (All)'!$E:$E,Summary!$B210)</f>
        <v>0</v>
      </c>
      <c r="T210">
        <f>COUNTIFS('Principles (All)'!M:M,"Y",'Principles (All)'!$E:$E,Summary!$B210)</f>
        <v>0</v>
      </c>
      <c r="U210">
        <f>COUNTIFS('Principles (All)'!N:N,"Y",'Principles (All)'!$E:$E,Summary!$B210)</f>
        <v>0</v>
      </c>
      <c r="V210">
        <f>COUNTIFS('Principles (All)'!O:O,"Y",'Principles (All)'!$E:$E,Summary!$B210)</f>
        <v>0</v>
      </c>
      <c r="W210">
        <f>COUNTIFS('Principles (All)'!P:P,"Y",'Principles (All)'!$E:$E,Summary!$B210)</f>
        <v>0</v>
      </c>
    </row>
    <row r="211" spans="1:23" ht="27.6">
      <c r="A211" s="322" t="s">
        <v>256</v>
      </c>
      <c r="B211" s="309" t="s">
        <v>450</v>
      </c>
      <c r="C211" s="310" t="s">
        <v>214</v>
      </c>
      <c r="D211" t="str">
        <f t="shared" si="12"/>
        <v/>
      </c>
      <c r="E211" t="str">
        <f t="shared" si="13"/>
        <v/>
      </c>
      <c r="F211" t="str">
        <f t="shared" si="14"/>
        <v/>
      </c>
      <c r="G211" t="str">
        <f t="shared" si="15"/>
        <v/>
      </c>
      <c r="H211">
        <f>COUNTIFS('Principles (All)'!M:M,"NA",'Principles (All)'!$E:$E,Summary!$B211)</f>
        <v>0</v>
      </c>
      <c r="I211">
        <f>COUNTIFS('Principles (All)'!N:N,"NA",'Principles (All)'!$E:$E,Summary!$B211)</f>
        <v>0</v>
      </c>
      <c r="J211">
        <f>COUNTIFS('Principles (All)'!O:O,"NA",'Principles (All)'!$E:$E,Summary!$B211)</f>
        <v>0</v>
      </c>
      <c r="K211">
        <f>COUNTIFS('Principles (All)'!P:P,"NA",'Principles (All)'!$E:$E,Summary!$B211)</f>
        <v>0</v>
      </c>
      <c r="L211">
        <f>COUNTIFS('Principles (All)'!M:M,"N",'Principles (All)'!$E:$E,Summary!$B211)</f>
        <v>0</v>
      </c>
      <c r="M211">
        <f>COUNTIFS('Principles (All)'!N:N,"N",'Principles (All)'!$E:$E,Summary!$B211)</f>
        <v>0</v>
      </c>
      <c r="N211">
        <f>COUNTIFS('Principles (All)'!O:O,"N",'Principles (All)'!$E:$E,Summary!$B211)</f>
        <v>0</v>
      </c>
      <c r="O211">
        <f>COUNTIFS('Principles (All)'!P:P,"N",'Principles (All)'!$E:$E,Summary!$B211)</f>
        <v>0</v>
      </c>
      <c r="P211">
        <f>COUNTIFS('Principles (All)'!M:M,"Not Assessed",'Principles (All)'!$E:$E,Summary!$B211)</f>
        <v>0</v>
      </c>
      <c r="Q211">
        <f>COUNTIFS('Principles (All)'!N:N,"Not Assessed",'Principles (All)'!$E:$E,Summary!$B211)</f>
        <v>0</v>
      </c>
      <c r="R211">
        <f>COUNTIFS('Principles (All)'!O:O,"Not Assessed",'Principles (All)'!$E:$E,Summary!$B211)</f>
        <v>0</v>
      </c>
      <c r="S211">
        <f>COUNTIFS('Principles (All)'!P:P,"Not Assessed",'Principles (All)'!$E:$E,Summary!$B211)</f>
        <v>0</v>
      </c>
      <c r="T211">
        <f>COUNTIFS('Principles (All)'!M:M,"Y",'Principles (All)'!$E:$E,Summary!$B211)</f>
        <v>0</v>
      </c>
      <c r="U211">
        <f>COUNTIFS('Principles (All)'!N:N,"Y",'Principles (All)'!$E:$E,Summary!$B211)</f>
        <v>0</v>
      </c>
      <c r="V211">
        <f>COUNTIFS('Principles (All)'!O:O,"Y",'Principles (All)'!$E:$E,Summary!$B211)</f>
        <v>0</v>
      </c>
      <c r="W211">
        <f>COUNTIFS('Principles (All)'!P:P,"Y",'Principles (All)'!$E:$E,Summary!$B211)</f>
        <v>0</v>
      </c>
    </row>
    <row r="212" spans="1:23" ht="27.6">
      <c r="A212" s="322" t="s">
        <v>256</v>
      </c>
      <c r="B212" s="309" t="s">
        <v>451</v>
      </c>
      <c r="C212" s="310" t="s">
        <v>214</v>
      </c>
      <c r="D212" t="str">
        <f t="shared" si="12"/>
        <v/>
      </c>
      <c r="E212" t="str">
        <f t="shared" si="13"/>
        <v/>
      </c>
      <c r="F212" t="str">
        <f t="shared" si="14"/>
        <v/>
      </c>
      <c r="G212" t="str">
        <f t="shared" si="15"/>
        <v/>
      </c>
      <c r="H212">
        <f>COUNTIFS('Principles (All)'!M:M,"NA",'Principles (All)'!$E:$E,Summary!$B212)</f>
        <v>0</v>
      </c>
      <c r="I212">
        <f>COUNTIFS('Principles (All)'!N:N,"NA",'Principles (All)'!$E:$E,Summary!$B212)</f>
        <v>0</v>
      </c>
      <c r="J212">
        <f>COUNTIFS('Principles (All)'!O:O,"NA",'Principles (All)'!$E:$E,Summary!$B212)</f>
        <v>0</v>
      </c>
      <c r="K212">
        <f>COUNTIFS('Principles (All)'!P:P,"NA",'Principles (All)'!$E:$E,Summary!$B212)</f>
        <v>0</v>
      </c>
      <c r="L212">
        <f>COUNTIFS('Principles (All)'!M:M,"N",'Principles (All)'!$E:$E,Summary!$B212)</f>
        <v>0</v>
      </c>
      <c r="M212">
        <f>COUNTIFS('Principles (All)'!N:N,"N",'Principles (All)'!$E:$E,Summary!$B212)</f>
        <v>0</v>
      </c>
      <c r="N212">
        <f>COUNTIFS('Principles (All)'!O:O,"N",'Principles (All)'!$E:$E,Summary!$B212)</f>
        <v>0</v>
      </c>
      <c r="O212">
        <f>COUNTIFS('Principles (All)'!P:P,"N",'Principles (All)'!$E:$E,Summary!$B212)</f>
        <v>0</v>
      </c>
      <c r="P212">
        <f>COUNTIFS('Principles (All)'!M:M,"Not Assessed",'Principles (All)'!$E:$E,Summary!$B212)</f>
        <v>0</v>
      </c>
      <c r="Q212">
        <f>COUNTIFS('Principles (All)'!N:N,"Not Assessed",'Principles (All)'!$E:$E,Summary!$B212)</f>
        <v>0</v>
      </c>
      <c r="R212">
        <f>COUNTIFS('Principles (All)'!O:O,"Not Assessed",'Principles (All)'!$E:$E,Summary!$B212)</f>
        <v>0</v>
      </c>
      <c r="S212">
        <f>COUNTIFS('Principles (All)'!P:P,"Not Assessed",'Principles (All)'!$E:$E,Summary!$B212)</f>
        <v>0</v>
      </c>
      <c r="T212">
        <f>COUNTIFS('Principles (All)'!M:M,"Y",'Principles (All)'!$E:$E,Summary!$B212)</f>
        <v>0</v>
      </c>
      <c r="U212">
        <f>COUNTIFS('Principles (All)'!N:N,"Y",'Principles (All)'!$E:$E,Summary!$B212)</f>
        <v>0</v>
      </c>
      <c r="V212">
        <f>COUNTIFS('Principles (All)'!O:O,"Y",'Principles (All)'!$E:$E,Summary!$B212)</f>
        <v>0</v>
      </c>
      <c r="W212">
        <f>COUNTIFS('Principles (All)'!P:P,"Y",'Principles (All)'!$E:$E,Summary!$B212)</f>
        <v>0</v>
      </c>
    </row>
    <row r="213" spans="1:23" ht="27.6">
      <c r="A213" s="322" t="s">
        <v>256</v>
      </c>
      <c r="B213" s="309" t="s">
        <v>452</v>
      </c>
      <c r="C213" s="310" t="s">
        <v>214</v>
      </c>
      <c r="D213" t="str">
        <f t="shared" si="12"/>
        <v/>
      </c>
      <c r="E213" t="str">
        <f t="shared" si="13"/>
        <v/>
      </c>
      <c r="F213" t="str">
        <f t="shared" si="14"/>
        <v/>
      </c>
      <c r="G213" t="str">
        <f t="shared" si="15"/>
        <v/>
      </c>
      <c r="H213">
        <f>COUNTIFS('Principles (All)'!M:M,"NA",'Principles (All)'!$E:$E,Summary!$B213)</f>
        <v>0</v>
      </c>
      <c r="I213">
        <f>COUNTIFS('Principles (All)'!N:N,"NA",'Principles (All)'!$E:$E,Summary!$B213)</f>
        <v>0</v>
      </c>
      <c r="J213">
        <f>COUNTIFS('Principles (All)'!O:O,"NA",'Principles (All)'!$E:$E,Summary!$B213)</f>
        <v>0</v>
      </c>
      <c r="K213">
        <f>COUNTIFS('Principles (All)'!P:P,"NA",'Principles (All)'!$E:$E,Summary!$B213)</f>
        <v>0</v>
      </c>
      <c r="L213">
        <f>COUNTIFS('Principles (All)'!M:M,"N",'Principles (All)'!$E:$E,Summary!$B213)</f>
        <v>0</v>
      </c>
      <c r="M213">
        <f>COUNTIFS('Principles (All)'!N:N,"N",'Principles (All)'!$E:$E,Summary!$B213)</f>
        <v>0</v>
      </c>
      <c r="N213">
        <f>COUNTIFS('Principles (All)'!O:O,"N",'Principles (All)'!$E:$E,Summary!$B213)</f>
        <v>0</v>
      </c>
      <c r="O213">
        <f>COUNTIFS('Principles (All)'!P:P,"N",'Principles (All)'!$E:$E,Summary!$B213)</f>
        <v>0</v>
      </c>
      <c r="P213">
        <f>COUNTIFS('Principles (All)'!M:M,"Not Assessed",'Principles (All)'!$E:$E,Summary!$B213)</f>
        <v>0</v>
      </c>
      <c r="Q213">
        <f>COUNTIFS('Principles (All)'!N:N,"Not Assessed",'Principles (All)'!$E:$E,Summary!$B213)</f>
        <v>0</v>
      </c>
      <c r="R213">
        <f>COUNTIFS('Principles (All)'!O:O,"Not Assessed",'Principles (All)'!$E:$E,Summary!$B213)</f>
        <v>0</v>
      </c>
      <c r="S213">
        <f>COUNTIFS('Principles (All)'!P:P,"Not Assessed",'Principles (All)'!$E:$E,Summary!$B213)</f>
        <v>0</v>
      </c>
      <c r="T213">
        <f>COUNTIFS('Principles (All)'!M:M,"Y",'Principles (All)'!$E:$E,Summary!$B213)</f>
        <v>0</v>
      </c>
      <c r="U213">
        <f>COUNTIFS('Principles (All)'!N:N,"Y",'Principles (All)'!$E:$E,Summary!$B213)</f>
        <v>0</v>
      </c>
      <c r="V213">
        <f>COUNTIFS('Principles (All)'!O:O,"Y",'Principles (All)'!$E:$E,Summary!$B213)</f>
        <v>0</v>
      </c>
      <c r="W213">
        <f>COUNTIFS('Principles (All)'!P:P,"Y",'Principles (All)'!$E:$E,Summary!$B213)</f>
        <v>0</v>
      </c>
    </row>
    <row r="214" spans="1:23" ht="27.6">
      <c r="A214" s="322" t="s">
        <v>256</v>
      </c>
      <c r="B214" s="309" t="s">
        <v>453</v>
      </c>
      <c r="C214" s="312" t="s">
        <v>225</v>
      </c>
      <c r="D214" t="str">
        <f t="shared" si="12"/>
        <v/>
      </c>
      <c r="E214" t="str">
        <f t="shared" si="13"/>
        <v/>
      </c>
      <c r="F214" t="str">
        <f t="shared" si="14"/>
        <v/>
      </c>
      <c r="G214" t="str">
        <f t="shared" si="15"/>
        <v/>
      </c>
      <c r="H214">
        <f>COUNTIFS('Principles (All)'!M:M,"NA",'Principles (All)'!$E:$E,Summary!$B214)</f>
        <v>0</v>
      </c>
      <c r="I214">
        <f>COUNTIFS('Principles (All)'!N:N,"NA",'Principles (All)'!$E:$E,Summary!$B214)</f>
        <v>0</v>
      </c>
      <c r="J214">
        <f>COUNTIFS('Principles (All)'!O:O,"NA",'Principles (All)'!$E:$E,Summary!$B214)</f>
        <v>0</v>
      </c>
      <c r="K214">
        <f>COUNTIFS('Principles (All)'!P:P,"NA",'Principles (All)'!$E:$E,Summary!$B214)</f>
        <v>0</v>
      </c>
      <c r="L214">
        <f>COUNTIFS('Principles (All)'!M:M,"N",'Principles (All)'!$E:$E,Summary!$B214)</f>
        <v>0</v>
      </c>
      <c r="M214">
        <f>COUNTIFS('Principles (All)'!N:N,"N",'Principles (All)'!$E:$E,Summary!$B214)</f>
        <v>0</v>
      </c>
      <c r="N214">
        <f>COUNTIFS('Principles (All)'!O:O,"N",'Principles (All)'!$E:$E,Summary!$B214)</f>
        <v>0</v>
      </c>
      <c r="O214">
        <f>COUNTIFS('Principles (All)'!P:P,"N",'Principles (All)'!$E:$E,Summary!$B214)</f>
        <v>0</v>
      </c>
      <c r="P214">
        <f>COUNTIFS('Principles (All)'!M:M,"Not Assessed",'Principles (All)'!$E:$E,Summary!$B214)</f>
        <v>0</v>
      </c>
      <c r="Q214">
        <f>COUNTIFS('Principles (All)'!N:N,"Not Assessed",'Principles (All)'!$E:$E,Summary!$B214)</f>
        <v>0</v>
      </c>
      <c r="R214">
        <f>COUNTIFS('Principles (All)'!O:O,"Not Assessed",'Principles (All)'!$E:$E,Summary!$B214)</f>
        <v>0</v>
      </c>
      <c r="S214">
        <f>COUNTIFS('Principles (All)'!P:P,"Not Assessed",'Principles (All)'!$E:$E,Summary!$B214)</f>
        <v>0</v>
      </c>
      <c r="T214">
        <f>COUNTIFS('Principles (All)'!M:M,"Y",'Principles (All)'!$E:$E,Summary!$B214)</f>
        <v>0</v>
      </c>
      <c r="U214">
        <f>COUNTIFS('Principles (All)'!N:N,"Y",'Principles (All)'!$E:$E,Summary!$B214)</f>
        <v>0</v>
      </c>
      <c r="V214">
        <f>COUNTIFS('Principles (All)'!O:O,"Y",'Principles (All)'!$E:$E,Summary!$B214)</f>
        <v>0</v>
      </c>
      <c r="W214">
        <f>COUNTIFS('Principles (All)'!P:P,"Y",'Principles (All)'!$E:$E,Summary!$B214)</f>
        <v>0</v>
      </c>
    </row>
    <row r="215" spans="1:23" ht="27.6">
      <c r="A215" s="322" t="s">
        <v>256</v>
      </c>
      <c r="B215" s="309" t="s">
        <v>454</v>
      </c>
      <c r="C215" s="312" t="s">
        <v>225</v>
      </c>
      <c r="D215" t="str">
        <f t="shared" si="12"/>
        <v/>
      </c>
      <c r="E215" t="str">
        <f t="shared" si="13"/>
        <v/>
      </c>
      <c r="F215" t="str">
        <f t="shared" si="14"/>
        <v/>
      </c>
      <c r="G215" t="str">
        <f t="shared" si="15"/>
        <v/>
      </c>
      <c r="H215">
        <f>COUNTIFS('Principles (All)'!M:M,"NA",'Principles (All)'!$E:$E,Summary!$B215)</f>
        <v>0</v>
      </c>
      <c r="I215">
        <f>COUNTIFS('Principles (All)'!N:N,"NA",'Principles (All)'!$E:$E,Summary!$B215)</f>
        <v>0</v>
      </c>
      <c r="J215">
        <f>COUNTIFS('Principles (All)'!O:O,"NA",'Principles (All)'!$E:$E,Summary!$B215)</f>
        <v>0</v>
      </c>
      <c r="K215">
        <f>COUNTIFS('Principles (All)'!P:P,"NA",'Principles (All)'!$E:$E,Summary!$B215)</f>
        <v>0</v>
      </c>
      <c r="L215">
        <f>COUNTIFS('Principles (All)'!M:M,"N",'Principles (All)'!$E:$E,Summary!$B215)</f>
        <v>0</v>
      </c>
      <c r="M215">
        <f>COUNTIFS('Principles (All)'!N:N,"N",'Principles (All)'!$E:$E,Summary!$B215)</f>
        <v>0</v>
      </c>
      <c r="N215">
        <f>COUNTIFS('Principles (All)'!O:O,"N",'Principles (All)'!$E:$E,Summary!$B215)</f>
        <v>0</v>
      </c>
      <c r="O215">
        <f>COUNTIFS('Principles (All)'!P:P,"N",'Principles (All)'!$E:$E,Summary!$B215)</f>
        <v>0</v>
      </c>
      <c r="P215">
        <f>COUNTIFS('Principles (All)'!M:M,"Not Assessed",'Principles (All)'!$E:$E,Summary!$B215)</f>
        <v>0</v>
      </c>
      <c r="Q215">
        <f>COUNTIFS('Principles (All)'!N:N,"Not Assessed",'Principles (All)'!$E:$E,Summary!$B215)</f>
        <v>0</v>
      </c>
      <c r="R215">
        <f>COUNTIFS('Principles (All)'!O:O,"Not Assessed",'Principles (All)'!$E:$E,Summary!$B215)</f>
        <v>0</v>
      </c>
      <c r="S215">
        <f>COUNTIFS('Principles (All)'!P:P,"Not Assessed",'Principles (All)'!$E:$E,Summary!$B215)</f>
        <v>0</v>
      </c>
      <c r="T215">
        <f>COUNTIFS('Principles (All)'!M:M,"Y",'Principles (All)'!$E:$E,Summary!$B215)</f>
        <v>0</v>
      </c>
      <c r="U215">
        <f>COUNTIFS('Principles (All)'!N:N,"Y",'Principles (All)'!$E:$E,Summary!$B215)</f>
        <v>0</v>
      </c>
      <c r="V215">
        <f>COUNTIFS('Principles (All)'!O:O,"Y",'Principles (All)'!$E:$E,Summary!$B215)</f>
        <v>0</v>
      </c>
      <c r="W215">
        <f>COUNTIFS('Principles (All)'!P:P,"Y",'Principles (All)'!$E:$E,Summary!$B215)</f>
        <v>0</v>
      </c>
    </row>
    <row r="216" spans="1:23" ht="14.4">
      <c r="A216" s="322" t="s">
        <v>258</v>
      </c>
      <c r="B216" s="309" t="s">
        <v>455</v>
      </c>
      <c r="C216" s="310" t="s">
        <v>214</v>
      </c>
      <c r="D216" t="str">
        <f t="shared" si="12"/>
        <v/>
      </c>
      <c r="E216" t="str">
        <f t="shared" si="13"/>
        <v/>
      </c>
      <c r="F216" t="str">
        <f t="shared" si="14"/>
        <v/>
      </c>
      <c r="G216" t="str">
        <f t="shared" si="15"/>
        <v/>
      </c>
      <c r="H216">
        <f>COUNTIFS('Principles (All)'!M:M,"NA",'Principles (All)'!$E:$E,Summary!$B216)</f>
        <v>0</v>
      </c>
      <c r="I216">
        <f>COUNTIFS('Principles (All)'!N:N,"NA",'Principles (All)'!$E:$E,Summary!$B216)</f>
        <v>0</v>
      </c>
      <c r="J216">
        <f>COUNTIFS('Principles (All)'!O:O,"NA",'Principles (All)'!$E:$E,Summary!$B216)</f>
        <v>0</v>
      </c>
      <c r="K216">
        <f>COUNTIFS('Principles (All)'!P:P,"NA",'Principles (All)'!$E:$E,Summary!$B216)</f>
        <v>0</v>
      </c>
      <c r="L216">
        <f>COUNTIFS('Principles (All)'!M:M,"N",'Principles (All)'!$E:$E,Summary!$B216)</f>
        <v>0</v>
      </c>
      <c r="M216">
        <f>COUNTIFS('Principles (All)'!N:N,"N",'Principles (All)'!$E:$E,Summary!$B216)</f>
        <v>0</v>
      </c>
      <c r="N216">
        <f>COUNTIFS('Principles (All)'!O:O,"N",'Principles (All)'!$E:$E,Summary!$B216)</f>
        <v>0</v>
      </c>
      <c r="O216">
        <f>COUNTIFS('Principles (All)'!P:P,"N",'Principles (All)'!$E:$E,Summary!$B216)</f>
        <v>0</v>
      </c>
      <c r="P216">
        <f>COUNTIFS('Principles (All)'!M:M,"Not Assessed",'Principles (All)'!$E:$E,Summary!$B216)</f>
        <v>0</v>
      </c>
      <c r="Q216">
        <f>COUNTIFS('Principles (All)'!N:N,"Not Assessed",'Principles (All)'!$E:$E,Summary!$B216)</f>
        <v>0</v>
      </c>
      <c r="R216">
        <f>COUNTIFS('Principles (All)'!O:O,"Not Assessed",'Principles (All)'!$E:$E,Summary!$B216)</f>
        <v>0</v>
      </c>
      <c r="S216">
        <f>COUNTIFS('Principles (All)'!P:P,"Not Assessed",'Principles (All)'!$E:$E,Summary!$B216)</f>
        <v>0</v>
      </c>
      <c r="T216">
        <f>COUNTIFS('Principles (All)'!M:M,"Y",'Principles (All)'!$E:$E,Summary!$B216)</f>
        <v>0</v>
      </c>
      <c r="U216">
        <f>COUNTIFS('Principles (All)'!N:N,"Y",'Principles (All)'!$E:$E,Summary!$B216)</f>
        <v>0</v>
      </c>
      <c r="V216">
        <f>COUNTIFS('Principles (All)'!O:O,"Y",'Principles (All)'!$E:$E,Summary!$B216)</f>
        <v>0</v>
      </c>
      <c r="W216">
        <f>COUNTIFS('Principles (All)'!P:P,"Y",'Principles (All)'!$E:$E,Summary!$B216)</f>
        <v>0</v>
      </c>
    </row>
    <row r="217" spans="1:23" ht="14.4">
      <c r="A217" s="322" t="s">
        <v>258</v>
      </c>
      <c r="B217" s="309" t="s">
        <v>456</v>
      </c>
      <c r="C217" s="310" t="s">
        <v>214</v>
      </c>
      <c r="D217" t="str">
        <f t="shared" si="12"/>
        <v/>
      </c>
      <c r="E217" t="str">
        <f t="shared" si="13"/>
        <v/>
      </c>
      <c r="F217" t="str">
        <f t="shared" si="14"/>
        <v/>
      </c>
      <c r="G217" t="str">
        <f t="shared" si="15"/>
        <v/>
      </c>
      <c r="H217">
        <f>COUNTIFS('Principles (All)'!M:M,"NA",'Principles (All)'!$E:$E,Summary!$B217)</f>
        <v>0</v>
      </c>
      <c r="I217">
        <f>COUNTIFS('Principles (All)'!N:N,"NA",'Principles (All)'!$E:$E,Summary!$B217)</f>
        <v>0</v>
      </c>
      <c r="J217">
        <f>COUNTIFS('Principles (All)'!O:O,"NA",'Principles (All)'!$E:$E,Summary!$B217)</f>
        <v>0</v>
      </c>
      <c r="K217">
        <f>COUNTIFS('Principles (All)'!P:P,"NA",'Principles (All)'!$E:$E,Summary!$B217)</f>
        <v>0</v>
      </c>
      <c r="L217">
        <f>COUNTIFS('Principles (All)'!M:M,"N",'Principles (All)'!$E:$E,Summary!$B217)</f>
        <v>0</v>
      </c>
      <c r="M217">
        <f>COUNTIFS('Principles (All)'!N:N,"N",'Principles (All)'!$E:$E,Summary!$B217)</f>
        <v>0</v>
      </c>
      <c r="N217">
        <f>COUNTIFS('Principles (All)'!O:O,"N",'Principles (All)'!$E:$E,Summary!$B217)</f>
        <v>0</v>
      </c>
      <c r="O217">
        <f>COUNTIFS('Principles (All)'!P:P,"N",'Principles (All)'!$E:$E,Summary!$B217)</f>
        <v>0</v>
      </c>
      <c r="P217">
        <f>COUNTIFS('Principles (All)'!M:M,"Not Assessed",'Principles (All)'!$E:$E,Summary!$B217)</f>
        <v>0</v>
      </c>
      <c r="Q217">
        <f>COUNTIFS('Principles (All)'!N:N,"Not Assessed",'Principles (All)'!$E:$E,Summary!$B217)</f>
        <v>0</v>
      </c>
      <c r="R217">
        <f>COUNTIFS('Principles (All)'!O:O,"Not Assessed",'Principles (All)'!$E:$E,Summary!$B217)</f>
        <v>0</v>
      </c>
      <c r="S217">
        <f>COUNTIFS('Principles (All)'!P:P,"Not Assessed",'Principles (All)'!$E:$E,Summary!$B217)</f>
        <v>0</v>
      </c>
      <c r="T217">
        <f>COUNTIFS('Principles (All)'!M:M,"Y",'Principles (All)'!$E:$E,Summary!$B217)</f>
        <v>0</v>
      </c>
      <c r="U217">
        <f>COUNTIFS('Principles (All)'!N:N,"Y",'Principles (All)'!$E:$E,Summary!$B217)</f>
        <v>0</v>
      </c>
      <c r="V217">
        <f>COUNTIFS('Principles (All)'!O:O,"Y",'Principles (All)'!$E:$E,Summary!$B217)</f>
        <v>0</v>
      </c>
      <c r="W217">
        <f>COUNTIFS('Principles (All)'!P:P,"Y",'Principles (All)'!$E:$E,Summary!$B217)</f>
        <v>0</v>
      </c>
    </row>
    <row r="218" spans="1:23" ht="14.4">
      <c r="A218" s="322" t="s">
        <v>258</v>
      </c>
      <c r="B218" s="309" t="s">
        <v>457</v>
      </c>
      <c r="C218" s="310" t="s">
        <v>214</v>
      </c>
      <c r="D218" t="str">
        <f t="shared" si="12"/>
        <v/>
      </c>
      <c r="E218" t="str">
        <f t="shared" si="13"/>
        <v/>
      </c>
      <c r="F218" t="str">
        <f t="shared" si="14"/>
        <v/>
      </c>
      <c r="G218" t="str">
        <f t="shared" si="15"/>
        <v/>
      </c>
      <c r="H218">
        <f>COUNTIFS('Principles (All)'!M:M,"NA",'Principles (All)'!$E:$E,Summary!$B218)</f>
        <v>0</v>
      </c>
      <c r="I218">
        <f>COUNTIFS('Principles (All)'!N:N,"NA",'Principles (All)'!$E:$E,Summary!$B218)</f>
        <v>0</v>
      </c>
      <c r="J218">
        <f>COUNTIFS('Principles (All)'!O:O,"NA",'Principles (All)'!$E:$E,Summary!$B218)</f>
        <v>0</v>
      </c>
      <c r="K218">
        <f>COUNTIFS('Principles (All)'!P:P,"NA",'Principles (All)'!$E:$E,Summary!$B218)</f>
        <v>0</v>
      </c>
      <c r="L218">
        <f>COUNTIFS('Principles (All)'!M:M,"N",'Principles (All)'!$E:$E,Summary!$B218)</f>
        <v>0</v>
      </c>
      <c r="M218">
        <f>COUNTIFS('Principles (All)'!N:N,"N",'Principles (All)'!$E:$E,Summary!$B218)</f>
        <v>0</v>
      </c>
      <c r="N218">
        <f>COUNTIFS('Principles (All)'!O:O,"N",'Principles (All)'!$E:$E,Summary!$B218)</f>
        <v>0</v>
      </c>
      <c r="O218">
        <f>COUNTIFS('Principles (All)'!P:P,"N",'Principles (All)'!$E:$E,Summary!$B218)</f>
        <v>0</v>
      </c>
      <c r="P218">
        <f>COUNTIFS('Principles (All)'!M:M,"Not Assessed",'Principles (All)'!$E:$E,Summary!$B218)</f>
        <v>0</v>
      </c>
      <c r="Q218">
        <f>COUNTIFS('Principles (All)'!N:N,"Not Assessed",'Principles (All)'!$E:$E,Summary!$B218)</f>
        <v>0</v>
      </c>
      <c r="R218">
        <f>COUNTIFS('Principles (All)'!O:O,"Not Assessed",'Principles (All)'!$E:$E,Summary!$B218)</f>
        <v>0</v>
      </c>
      <c r="S218">
        <f>COUNTIFS('Principles (All)'!P:P,"Not Assessed",'Principles (All)'!$E:$E,Summary!$B218)</f>
        <v>0</v>
      </c>
      <c r="T218">
        <f>COUNTIFS('Principles (All)'!M:M,"Y",'Principles (All)'!$E:$E,Summary!$B218)</f>
        <v>0</v>
      </c>
      <c r="U218">
        <f>COUNTIFS('Principles (All)'!N:N,"Y",'Principles (All)'!$E:$E,Summary!$B218)</f>
        <v>0</v>
      </c>
      <c r="V218">
        <f>COUNTIFS('Principles (All)'!O:O,"Y",'Principles (All)'!$E:$E,Summary!$B218)</f>
        <v>0</v>
      </c>
      <c r="W218">
        <f>COUNTIFS('Principles (All)'!P:P,"Y",'Principles (All)'!$E:$E,Summary!$B218)</f>
        <v>0</v>
      </c>
    </row>
    <row r="219" spans="1:23" ht="14.4">
      <c r="A219" s="322" t="s">
        <v>258</v>
      </c>
      <c r="B219" s="309" t="s">
        <v>458</v>
      </c>
      <c r="C219" s="312" t="s">
        <v>225</v>
      </c>
      <c r="D219" t="str">
        <f t="shared" si="12"/>
        <v/>
      </c>
      <c r="E219" t="str">
        <f t="shared" si="13"/>
        <v/>
      </c>
      <c r="F219" t="str">
        <f t="shared" si="14"/>
        <v/>
      </c>
      <c r="G219" t="str">
        <f t="shared" si="15"/>
        <v/>
      </c>
      <c r="H219">
        <f>COUNTIFS('Principles (All)'!M:M,"NA",'Principles (All)'!$E:$E,Summary!$B219)</f>
        <v>0</v>
      </c>
      <c r="I219">
        <f>COUNTIFS('Principles (All)'!N:N,"NA",'Principles (All)'!$E:$E,Summary!$B219)</f>
        <v>0</v>
      </c>
      <c r="J219">
        <f>COUNTIFS('Principles (All)'!O:O,"NA",'Principles (All)'!$E:$E,Summary!$B219)</f>
        <v>0</v>
      </c>
      <c r="K219">
        <f>COUNTIFS('Principles (All)'!P:P,"NA",'Principles (All)'!$E:$E,Summary!$B219)</f>
        <v>0</v>
      </c>
      <c r="L219">
        <f>COUNTIFS('Principles (All)'!M:M,"N",'Principles (All)'!$E:$E,Summary!$B219)</f>
        <v>0</v>
      </c>
      <c r="M219">
        <f>COUNTIFS('Principles (All)'!N:N,"N",'Principles (All)'!$E:$E,Summary!$B219)</f>
        <v>0</v>
      </c>
      <c r="N219">
        <f>COUNTIFS('Principles (All)'!O:O,"N",'Principles (All)'!$E:$E,Summary!$B219)</f>
        <v>0</v>
      </c>
      <c r="O219">
        <f>COUNTIFS('Principles (All)'!P:P,"N",'Principles (All)'!$E:$E,Summary!$B219)</f>
        <v>0</v>
      </c>
      <c r="P219">
        <f>COUNTIFS('Principles (All)'!M:M,"Not Assessed",'Principles (All)'!$E:$E,Summary!$B219)</f>
        <v>0</v>
      </c>
      <c r="Q219">
        <f>COUNTIFS('Principles (All)'!N:N,"Not Assessed",'Principles (All)'!$E:$E,Summary!$B219)</f>
        <v>0</v>
      </c>
      <c r="R219">
        <f>COUNTIFS('Principles (All)'!O:O,"Not Assessed",'Principles (All)'!$E:$E,Summary!$B219)</f>
        <v>0</v>
      </c>
      <c r="S219">
        <f>COUNTIFS('Principles (All)'!P:P,"Not Assessed",'Principles (All)'!$E:$E,Summary!$B219)</f>
        <v>0</v>
      </c>
      <c r="T219">
        <f>COUNTIFS('Principles (All)'!M:M,"Y",'Principles (All)'!$E:$E,Summary!$B219)</f>
        <v>0</v>
      </c>
      <c r="U219">
        <f>COUNTIFS('Principles (All)'!N:N,"Y",'Principles (All)'!$E:$E,Summary!$B219)</f>
        <v>0</v>
      </c>
      <c r="V219">
        <f>COUNTIFS('Principles (All)'!O:O,"Y",'Principles (All)'!$E:$E,Summary!$B219)</f>
        <v>0</v>
      </c>
      <c r="W219">
        <f>COUNTIFS('Principles (All)'!P:P,"Y",'Principles (All)'!$E:$E,Summary!$B219)</f>
        <v>0</v>
      </c>
    </row>
    <row r="220" spans="1:23" ht="14.4">
      <c r="A220" s="322" t="s">
        <v>258</v>
      </c>
      <c r="B220" s="309" t="s">
        <v>459</v>
      </c>
      <c r="C220" s="312" t="s">
        <v>225</v>
      </c>
      <c r="D220" t="str">
        <f t="shared" si="12"/>
        <v/>
      </c>
      <c r="E220" t="str">
        <f t="shared" si="13"/>
        <v/>
      </c>
      <c r="F220" t="str">
        <f t="shared" si="14"/>
        <v/>
      </c>
      <c r="G220" t="str">
        <f t="shared" si="15"/>
        <v/>
      </c>
      <c r="H220">
        <f>COUNTIFS('Principles (All)'!M:M,"NA",'Principles (All)'!$E:$E,Summary!$B220)</f>
        <v>0</v>
      </c>
      <c r="I220">
        <f>COUNTIFS('Principles (All)'!N:N,"NA",'Principles (All)'!$E:$E,Summary!$B220)</f>
        <v>0</v>
      </c>
      <c r="J220">
        <f>COUNTIFS('Principles (All)'!O:O,"NA",'Principles (All)'!$E:$E,Summary!$B220)</f>
        <v>0</v>
      </c>
      <c r="K220">
        <f>COUNTIFS('Principles (All)'!P:P,"NA",'Principles (All)'!$E:$E,Summary!$B220)</f>
        <v>0</v>
      </c>
      <c r="L220">
        <f>COUNTIFS('Principles (All)'!M:M,"N",'Principles (All)'!$E:$E,Summary!$B220)</f>
        <v>0</v>
      </c>
      <c r="M220">
        <f>COUNTIFS('Principles (All)'!N:N,"N",'Principles (All)'!$E:$E,Summary!$B220)</f>
        <v>0</v>
      </c>
      <c r="N220">
        <f>COUNTIFS('Principles (All)'!O:O,"N",'Principles (All)'!$E:$E,Summary!$B220)</f>
        <v>0</v>
      </c>
      <c r="O220">
        <f>COUNTIFS('Principles (All)'!P:P,"N",'Principles (All)'!$E:$E,Summary!$B220)</f>
        <v>0</v>
      </c>
      <c r="P220">
        <f>COUNTIFS('Principles (All)'!M:M,"Not Assessed",'Principles (All)'!$E:$E,Summary!$B220)</f>
        <v>0</v>
      </c>
      <c r="Q220">
        <f>COUNTIFS('Principles (All)'!N:N,"Not Assessed",'Principles (All)'!$E:$E,Summary!$B220)</f>
        <v>0</v>
      </c>
      <c r="R220">
        <f>COUNTIFS('Principles (All)'!O:O,"Not Assessed",'Principles (All)'!$E:$E,Summary!$B220)</f>
        <v>0</v>
      </c>
      <c r="S220">
        <f>COUNTIFS('Principles (All)'!P:P,"Not Assessed",'Principles (All)'!$E:$E,Summary!$B220)</f>
        <v>0</v>
      </c>
      <c r="T220">
        <f>COUNTIFS('Principles (All)'!M:M,"Y",'Principles (All)'!$E:$E,Summary!$B220)</f>
        <v>0</v>
      </c>
      <c r="U220">
        <f>COUNTIFS('Principles (All)'!N:N,"Y",'Principles (All)'!$E:$E,Summary!$B220)</f>
        <v>0</v>
      </c>
      <c r="V220">
        <f>COUNTIFS('Principles (All)'!O:O,"Y",'Principles (All)'!$E:$E,Summary!$B220)</f>
        <v>0</v>
      </c>
      <c r="W220">
        <f>COUNTIFS('Principles (All)'!P:P,"Y",'Principles (All)'!$E:$E,Summary!$B220)</f>
        <v>0</v>
      </c>
    </row>
    <row r="221" spans="1:23" ht="14.4">
      <c r="A221" s="322" t="s">
        <v>258</v>
      </c>
      <c r="B221" s="309" t="s">
        <v>460</v>
      </c>
      <c r="C221" s="312" t="s">
        <v>225</v>
      </c>
      <c r="D221" t="str">
        <f t="shared" si="12"/>
        <v/>
      </c>
      <c r="E221" t="str">
        <f t="shared" si="13"/>
        <v/>
      </c>
      <c r="F221" t="str">
        <f t="shared" si="14"/>
        <v/>
      </c>
      <c r="G221" t="str">
        <f t="shared" si="15"/>
        <v/>
      </c>
      <c r="H221">
        <f>COUNTIFS('Principles (All)'!M:M,"NA",'Principles (All)'!$E:$E,Summary!$B221)</f>
        <v>0</v>
      </c>
      <c r="I221">
        <f>COUNTIFS('Principles (All)'!N:N,"NA",'Principles (All)'!$E:$E,Summary!$B221)</f>
        <v>0</v>
      </c>
      <c r="J221">
        <f>COUNTIFS('Principles (All)'!O:O,"NA",'Principles (All)'!$E:$E,Summary!$B221)</f>
        <v>0</v>
      </c>
      <c r="K221">
        <f>COUNTIFS('Principles (All)'!P:P,"NA",'Principles (All)'!$E:$E,Summary!$B221)</f>
        <v>0</v>
      </c>
      <c r="L221">
        <f>COUNTIFS('Principles (All)'!M:M,"N",'Principles (All)'!$E:$E,Summary!$B221)</f>
        <v>0</v>
      </c>
      <c r="M221">
        <f>COUNTIFS('Principles (All)'!N:N,"N",'Principles (All)'!$E:$E,Summary!$B221)</f>
        <v>0</v>
      </c>
      <c r="N221">
        <f>COUNTIFS('Principles (All)'!O:O,"N",'Principles (All)'!$E:$E,Summary!$B221)</f>
        <v>0</v>
      </c>
      <c r="O221">
        <f>COUNTIFS('Principles (All)'!P:P,"N",'Principles (All)'!$E:$E,Summary!$B221)</f>
        <v>0</v>
      </c>
      <c r="P221">
        <f>COUNTIFS('Principles (All)'!M:M,"Not Assessed",'Principles (All)'!$E:$E,Summary!$B221)</f>
        <v>0</v>
      </c>
      <c r="Q221">
        <f>COUNTIFS('Principles (All)'!N:N,"Not Assessed",'Principles (All)'!$E:$E,Summary!$B221)</f>
        <v>0</v>
      </c>
      <c r="R221">
        <f>COUNTIFS('Principles (All)'!O:O,"Not Assessed",'Principles (All)'!$E:$E,Summary!$B221)</f>
        <v>0</v>
      </c>
      <c r="S221">
        <f>COUNTIFS('Principles (All)'!P:P,"Not Assessed",'Principles (All)'!$E:$E,Summary!$B221)</f>
        <v>0</v>
      </c>
      <c r="T221">
        <f>COUNTIFS('Principles (All)'!M:M,"Y",'Principles (All)'!$E:$E,Summary!$B221)</f>
        <v>0</v>
      </c>
      <c r="U221">
        <f>COUNTIFS('Principles (All)'!N:N,"Y",'Principles (All)'!$E:$E,Summary!$B221)</f>
        <v>0</v>
      </c>
      <c r="V221">
        <f>COUNTIFS('Principles (All)'!O:O,"Y",'Principles (All)'!$E:$E,Summary!$B221)</f>
        <v>0</v>
      </c>
      <c r="W221">
        <f>COUNTIFS('Principles (All)'!P:P,"Y",'Principles (All)'!$E:$E,Summary!$B221)</f>
        <v>0</v>
      </c>
    </row>
    <row r="222" spans="1:23" ht="14.4">
      <c r="A222" s="322" t="s">
        <v>260</v>
      </c>
      <c r="B222" s="309" t="s">
        <v>461</v>
      </c>
      <c r="C222" s="310" t="s">
        <v>214</v>
      </c>
      <c r="D222" t="str">
        <f t="shared" si="12"/>
        <v/>
      </c>
      <c r="E222" t="str">
        <f t="shared" si="13"/>
        <v/>
      </c>
      <c r="F222" t="str">
        <f t="shared" si="14"/>
        <v/>
      </c>
      <c r="G222" t="str">
        <f t="shared" si="15"/>
        <v/>
      </c>
      <c r="H222">
        <f>COUNTIFS('Principles (All)'!M:M,"NA",'Principles (All)'!$E:$E,Summary!$B222)</f>
        <v>0</v>
      </c>
      <c r="I222">
        <f>COUNTIFS('Principles (All)'!N:N,"NA",'Principles (All)'!$E:$E,Summary!$B222)</f>
        <v>0</v>
      </c>
      <c r="J222">
        <f>COUNTIFS('Principles (All)'!O:O,"NA",'Principles (All)'!$E:$E,Summary!$B222)</f>
        <v>0</v>
      </c>
      <c r="K222">
        <f>COUNTIFS('Principles (All)'!P:P,"NA",'Principles (All)'!$E:$E,Summary!$B222)</f>
        <v>0</v>
      </c>
      <c r="L222">
        <f>COUNTIFS('Principles (All)'!M:M,"N",'Principles (All)'!$E:$E,Summary!$B222)</f>
        <v>0</v>
      </c>
      <c r="M222">
        <f>COUNTIFS('Principles (All)'!N:N,"N",'Principles (All)'!$E:$E,Summary!$B222)</f>
        <v>0</v>
      </c>
      <c r="N222">
        <f>COUNTIFS('Principles (All)'!O:O,"N",'Principles (All)'!$E:$E,Summary!$B222)</f>
        <v>0</v>
      </c>
      <c r="O222">
        <f>COUNTIFS('Principles (All)'!P:P,"N",'Principles (All)'!$E:$E,Summary!$B222)</f>
        <v>0</v>
      </c>
      <c r="P222">
        <f>COUNTIFS('Principles (All)'!M:M,"Not Assessed",'Principles (All)'!$E:$E,Summary!$B222)</f>
        <v>0</v>
      </c>
      <c r="Q222">
        <f>COUNTIFS('Principles (All)'!N:N,"Not Assessed",'Principles (All)'!$E:$E,Summary!$B222)</f>
        <v>0</v>
      </c>
      <c r="R222">
        <f>COUNTIFS('Principles (All)'!O:O,"Not Assessed",'Principles (All)'!$E:$E,Summary!$B222)</f>
        <v>0</v>
      </c>
      <c r="S222">
        <f>COUNTIFS('Principles (All)'!P:P,"Not Assessed",'Principles (All)'!$E:$E,Summary!$B222)</f>
        <v>0</v>
      </c>
      <c r="T222">
        <f>COUNTIFS('Principles (All)'!M:M,"Y",'Principles (All)'!$E:$E,Summary!$B222)</f>
        <v>0</v>
      </c>
      <c r="U222">
        <f>COUNTIFS('Principles (All)'!N:N,"Y",'Principles (All)'!$E:$E,Summary!$B222)</f>
        <v>0</v>
      </c>
      <c r="V222">
        <f>COUNTIFS('Principles (All)'!O:O,"Y",'Principles (All)'!$E:$E,Summary!$B222)</f>
        <v>0</v>
      </c>
      <c r="W222">
        <f>COUNTIFS('Principles (All)'!P:P,"Y",'Principles (All)'!$E:$E,Summary!$B222)</f>
        <v>0</v>
      </c>
    </row>
    <row r="223" spans="1:23" ht="14.4">
      <c r="A223" s="322" t="s">
        <v>260</v>
      </c>
      <c r="B223" s="309" t="s">
        <v>462</v>
      </c>
      <c r="C223" s="310" t="s">
        <v>214</v>
      </c>
      <c r="D223" t="str">
        <f t="shared" si="12"/>
        <v/>
      </c>
      <c r="E223" t="str">
        <f t="shared" si="13"/>
        <v/>
      </c>
      <c r="F223" t="str">
        <f t="shared" si="14"/>
        <v/>
      </c>
      <c r="G223" t="str">
        <f t="shared" si="15"/>
        <v/>
      </c>
      <c r="H223">
        <f>COUNTIFS('Principles (All)'!M:M,"NA",'Principles (All)'!$E:$E,Summary!$B223)</f>
        <v>0</v>
      </c>
      <c r="I223">
        <f>COUNTIFS('Principles (All)'!N:N,"NA",'Principles (All)'!$E:$E,Summary!$B223)</f>
        <v>0</v>
      </c>
      <c r="J223">
        <f>COUNTIFS('Principles (All)'!O:O,"NA",'Principles (All)'!$E:$E,Summary!$B223)</f>
        <v>0</v>
      </c>
      <c r="K223">
        <f>COUNTIFS('Principles (All)'!P:P,"NA",'Principles (All)'!$E:$E,Summary!$B223)</f>
        <v>0</v>
      </c>
      <c r="L223">
        <f>COUNTIFS('Principles (All)'!M:M,"N",'Principles (All)'!$E:$E,Summary!$B223)</f>
        <v>0</v>
      </c>
      <c r="M223">
        <f>COUNTIFS('Principles (All)'!N:N,"N",'Principles (All)'!$E:$E,Summary!$B223)</f>
        <v>0</v>
      </c>
      <c r="N223">
        <f>COUNTIFS('Principles (All)'!O:O,"N",'Principles (All)'!$E:$E,Summary!$B223)</f>
        <v>0</v>
      </c>
      <c r="O223">
        <f>COUNTIFS('Principles (All)'!P:P,"N",'Principles (All)'!$E:$E,Summary!$B223)</f>
        <v>0</v>
      </c>
      <c r="P223">
        <f>COUNTIFS('Principles (All)'!M:M,"Not Assessed",'Principles (All)'!$E:$E,Summary!$B223)</f>
        <v>0</v>
      </c>
      <c r="Q223">
        <f>COUNTIFS('Principles (All)'!N:N,"Not Assessed",'Principles (All)'!$E:$E,Summary!$B223)</f>
        <v>0</v>
      </c>
      <c r="R223">
        <f>COUNTIFS('Principles (All)'!O:O,"Not Assessed",'Principles (All)'!$E:$E,Summary!$B223)</f>
        <v>0</v>
      </c>
      <c r="S223">
        <f>COUNTIFS('Principles (All)'!P:P,"Not Assessed",'Principles (All)'!$E:$E,Summary!$B223)</f>
        <v>0</v>
      </c>
      <c r="T223">
        <f>COUNTIFS('Principles (All)'!M:M,"Y",'Principles (All)'!$E:$E,Summary!$B223)</f>
        <v>0</v>
      </c>
      <c r="U223">
        <f>COUNTIFS('Principles (All)'!N:N,"Y",'Principles (All)'!$E:$E,Summary!$B223)</f>
        <v>0</v>
      </c>
      <c r="V223">
        <f>COUNTIFS('Principles (All)'!O:O,"Y",'Principles (All)'!$E:$E,Summary!$B223)</f>
        <v>0</v>
      </c>
      <c r="W223">
        <f>COUNTIFS('Principles (All)'!P:P,"Y",'Principles (All)'!$E:$E,Summary!$B223)</f>
        <v>0</v>
      </c>
    </row>
    <row r="224" spans="1:23" ht="14.4">
      <c r="A224" s="322" t="s">
        <v>260</v>
      </c>
      <c r="B224" s="309" t="s">
        <v>463</v>
      </c>
      <c r="C224" s="310" t="s">
        <v>214</v>
      </c>
      <c r="D224" t="str">
        <f t="shared" si="12"/>
        <v/>
      </c>
      <c r="E224" t="str">
        <f t="shared" si="13"/>
        <v/>
      </c>
      <c r="F224" t="str">
        <f t="shared" si="14"/>
        <v/>
      </c>
      <c r="G224" t="str">
        <f t="shared" si="15"/>
        <v/>
      </c>
      <c r="H224">
        <f>COUNTIFS('Principles (All)'!M:M,"NA",'Principles (All)'!$E:$E,Summary!$B224)</f>
        <v>0</v>
      </c>
      <c r="I224">
        <f>COUNTIFS('Principles (All)'!N:N,"NA",'Principles (All)'!$E:$E,Summary!$B224)</f>
        <v>0</v>
      </c>
      <c r="J224">
        <f>COUNTIFS('Principles (All)'!O:O,"NA",'Principles (All)'!$E:$E,Summary!$B224)</f>
        <v>0</v>
      </c>
      <c r="K224">
        <f>COUNTIFS('Principles (All)'!P:P,"NA",'Principles (All)'!$E:$E,Summary!$B224)</f>
        <v>0</v>
      </c>
      <c r="L224">
        <f>COUNTIFS('Principles (All)'!M:M,"N",'Principles (All)'!$E:$E,Summary!$B224)</f>
        <v>0</v>
      </c>
      <c r="M224">
        <f>COUNTIFS('Principles (All)'!N:N,"N",'Principles (All)'!$E:$E,Summary!$B224)</f>
        <v>0</v>
      </c>
      <c r="N224">
        <f>COUNTIFS('Principles (All)'!O:O,"N",'Principles (All)'!$E:$E,Summary!$B224)</f>
        <v>0</v>
      </c>
      <c r="O224">
        <f>COUNTIFS('Principles (All)'!P:P,"N",'Principles (All)'!$E:$E,Summary!$B224)</f>
        <v>0</v>
      </c>
      <c r="P224">
        <f>COUNTIFS('Principles (All)'!M:M,"Not Assessed",'Principles (All)'!$E:$E,Summary!$B224)</f>
        <v>0</v>
      </c>
      <c r="Q224">
        <f>COUNTIFS('Principles (All)'!N:N,"Not Assessed",'Principles (All)'!$E:$E,Summary!$B224)</f>
        <v>0</v>
      </c>
      <c r="R224">
        <f>COUNTIFS('Principles (All)'!O:O,"Not Assessed",'Principles (All)'!$E:$E,Summary!$B224)</f>
        <v>0</v>
      </c>
      <c r="S224">
        <f>COUNTIFS('Principles (All)'!P:P,"Not Assessed",'Principles (All)'!$E:$E,Summary!$B224)</f>
        <v>0</v>
      </c>
      <c r="T224">
        <f>COUNTIFS('Principles (All)'!M:M,"Y",'Principles (All)'!$E:$E,Summary!$B224)</f>
        <v>0</v>
      </c>
      <c r="U224">
        <f>COUNTIFS('Principles (All)'!N:N,"Y",'Principles (All)'!$E:$E,Summary!$B224)</f>
        <v>0</v>
      </c>
      <c r="V224">
        <f>COUNTIFS('Principles (All)'!O:O,"Y",'Principles (All)'!$E:$E,Summary!$B224)</f>
        <v>0</v>
      </c>
      <c r="W224">
        <f>COUNTIFS('Principles (All)'!P:P,"Y",'Principles (All)'!$E:$E,Summary!$B224)</f>
        <v>0</v>
      </c>
    </row>
    <row r="225" spans="1:23" ht="14.4">
      <c r="A225" s="322" t="s">
        <v>260</v>
      </c>
      <c r="B225" s="309" t="s">
        <v>464</v>
      </c>
      <c r="C225" s="310" t="s">
        <v>214</v>
      </c>
      <c r="D225" t="str">
        <f t="shared" si="12"/>
        <v/>
      </c>
      <c r="E225" t="str">
        <f t="shared" si="13"/>
        <v/>
      </c>
      <c r="F225" t="str">
        <f t="shared" si="14"/>
        <v/>
      </c>
      <c r="G225" t="str">
        <f t="shared" si="15"/>
        <v/>
      </c>
      <c r="H225">
        <f>COUNTIFS('Principles (All)'!M:M,"NA",'Principles (All)'!$E:$E,Summary!$B225)</f>
        <v>0</v>
      </c>
      <c r="I225">
        <f>COUNTIFS('Principles (All)'!N:N,"NA",'Principles (All)'!$E:$E,Summary!$B225)</f>
        <v>0</v>
      </c>
      <c r="J225">
        <f>COUNTIFS('Principles (All)'!O:O,"NA",'Principles (All)'!$E:$E,Summary!$B225)</f>
        <v>0</v>
      </c>
      <c r="K225">
        <f>COUNTIFS('Principles (All)'!P:P,"NA",'Principles (All)'!$E:$E,Summary!$B225)</f>
        <v>0</v>
      </c>
      <c r="L225">
        <f>COUNTIFS('Principles (All)'!M:M,"N",'Principles (All)'!$E:$E,Summary!$B225)</f>
        <v>0</v>
      </c>
      <c r="M225">
        <f>COUNTIFS('Principles (All)'!N:N,"N",'Principles (All)'!$E:$E,Summary!$B225)</f>
        <v>0</v>
      </c>
      <c r="N225">
        <f>COUNTIFS('Principles (All)'!O:O,"N",'Principles (All)'!$E:$E,Summary!$B225)</f>
        <v>0</v>
      </c>
      <c r="O225">
        <f>COUNTIFS('Principles (All)'!P:P,"N",'Principles (All)'!$E:$E,Summary!$B225)</f>
        <v>0</v>
      </c>
      <c r="P225">
        <f>COUNTIFS('Principles (All)'!M:M,"Not Assessed",'Principles (All)'!$E:$E,Summary!$B225)</f>
        <v>0</v>
      </c>
      <c r="Q225">
        <f>COUNTIFS('Principles (All)'!N:N,"Not Assessed",'Principles (All)'!$E:$E,Summary!$B225)</f>
        <v>0</v>
      </c>
      <c r="R225">
        <f>COUNTIFS('Principles (All)'!O:O,"Not Assessed",'Principles (All)'!$E:$E,Summary!$B225)</f>
        <v>0</v>
      </c>
      <c r="S225">
        <f>COUNTIFS('Principles (All)'!P:P,"Not Assessed",'Principles (All)'!$E:$E,Summary!$B225)</f>
        <v>0</v>
      </c>
      <c r="T225">
        <f>COUNTIFS('Principles (All)'!M:M,"Y",'Principles (All)'!$E:$E,Summary!$B225)</f>
        <v>0</v>
      </c>
      <c r="U225">
        <f>COUNTIFS('Principles (All)'!N:N,"Y",'Principles (All)'!$E:$E,Summary!$B225)</f>
        <v>0</v>
      </c>
      <c r="V225">
        <f>COUNTIFS('Principles (All)'!O:O,"Y",'Principles (All)'!$E:$E,Summary!$B225)</f>
        <v>0</v>
      </c>
      <c r="W225">
        <f>COUNTIFS('Principles (All)'!P:P,"Y",'Principles (All)'!$E:$E,Summary!$B225)</f>
        <v>0</v>
      </c>
    </row>
    <row r="226" spans="1:23" ht="14.4">
      <c r="A226" s="322" t="s">
        <v>260</v>
      </c>
      <c r="B226" s="309" t="s">
        <v>465</v>
      </c>
      <c r="C226" s="312" t="s">
        <v>225</v>
      </c>
      <c r="D226" t="str">
        <f t="shared" si="12"/>
        <v/>
      </c>
      <c r="E226" t="str">
        <f t="shared" si="13"/>
        <v/>
      </c>
      <c r="F226" t="str">
        <f t="shared" si="14"/>
        <v/>
      </c>
      <c r="G226" t="str">
        <f t="shared" si="15"/>
        <v/>
      </c>
      <c r="H226">
        <f>COUNTIFS('Principles (All)'!M:M,"NA",'Principles (All)'!$E:$E,Summary!$B226)</f>
        <v>0</v>
      </c>
      <c r="I226">
        <f>COUNTIFS('Principles (All)'!N:N,"NA",'Principles (All)'!$E:$E,Summary!$B226)</f>
        <v>0</v>
      </c>
      <c r="J226">
        <f>COUNTIFS('Principles (All)'!O:O,"NA",'Principles (All)'!$E:$E,Summary!$B226)</f>
        <v>0</v>
      </c>
      <c r="K226">
        <f>COUNTIFS('Principles (All)'!P:P,"NA",'Principles (All)'!$E:$E,Summary!$B226)</f>
        <v>0</v>
      </c>
      <c r="L226">
        <f>COUNTIFS('Principles (All)'!M:M,"N",'Principles (All)'!$E:$E,Summary!$B226)</f>
        <v>0</v>
      </c>
      <c r="M226">
        <f>COUNTIFS('Principles (All)'!N:N,"N",'Principles (All)'!$E:$E,Summary!$B226)</f>
        <v>0</v>
      </c>
      <c r="N226">
        <f>COUNTIFS('Principles (All)'!O:O,"N",'Principles (All)'!$E:$E,Summary!$B226)</f>
        <v>0</v>
      </c>
      <c r="O226">
        <f>COUNTIFS('Principles (All)'!P:P,"N",'Principles (All)'!$E:$E,Summary!$B226)</f>
        <v>0</v>
      </c>
      <c r="P226">
        <f>COUNTIFS('Principles (All)'!M:M,"Not Assessed",'Principles (All)'!$E:$E,Summary!$B226)</f>
        <v>0</v>
      </c>
      <c r="Q226">
        <f>COUNTIFS('Principles (All)'!N:N,"Not Assessed",'Principles (All)'!$E:$E,Summary!$B226)</f>
        <v>0</v>
      </c>
      <c r="R226">
        <f>COUNTIFS('Principles (All)'!O:O,"Not Assessed",'Principles (All)'!$E:$E,Summary!$B226)</f>
        <v>0</v>
      </c>
      <c r="S226">
        <f>COUNTIFS('Principles (All)'!P:P,"Not Assessed",'Principles (All)'!$E:$E,Summary!$B226)</f>
        <v>0</v>
      </c>
      <c r="T226">
        <f>COUNTIFS('Principles (All)'!M:M,"Y",'Principles (All)'!$E:$E,Summary!$B226)</f>
        <v>0</v>
      </c>
      <c r="U226">
        <f>COUNTIFS('Principles (All)'!N:N,"Y",'Principles (All)'!$E:$E,Summary!$B226)</f>
        <v>0</v>
      </c>
      <c r="V226">
        <f>COUNTIFS('Principles (All)'!O:O,"Y",'Principles (All)'!$E:$E,Summary!$B226)</f>
        <v>0</v>
      </c>
      <c r="W226">
        <f>COUNTIFS('Principles (All)'!P:P,"Y",'Principles (All)'!$E:$E,Summary!$B226)</f>
        <v>0</v>
      </c>
    </row>
    <row r="227" spans="1:23" ht="14.4">
      <c r="A227" s="322" t="s">
        <v>260</v>
      </c>
      <c r="B227" s="309" t="s">
        <v>466</v>
      </c>
      <c r="C227" s="312" t="s">
        <v>225</v>
      </c>
      <c r="D227" t="str">
        <f t="shared" si="12"/>
        <v/>
      </c>
      <c r="E227" t="str">
        <f t="shared" si="13"/>
        <v/>
      </c>
      <c r="F227" t="str">
        <f t="shared" si="14"/>
        <v/>
      </c>
      <c r="G227" t="str">
        <f t="shared" si="15"/>
        <v/>
      </c>
      <c r="H227">
        <f>COUNTIFS('Principles (All)'!M:M,"NA",'Principles (All)'!$E:$E,Summary!$B227)</f>
        <v>0</v>
      </c>
      <c r="I227">
        <f>COUNTIFS('Principles (All)'!N:N,"NA",'Principles (All)'!$E:$E,Summary!$B227)</f>
        <v>0</v>
      </c>
      <c r="J227">
        <f>COUNTIFS('Principles (All)'!O:O,"NA",'Principles (All)'!$E:$E,Summary!$B227)</f>
        <v>0</v>
      </c>
      <c r="K227">
        <f>COUNTIFS('Principles (All)'!P:P,"NA",'Principles (All)'!$E:$E,Summary!$B227)</f>
        <v>0</v>
      </c>
      <c r="L227">
        <f>COUNTIFS('Principles (All)'!M:M,"N",'Principles (All)'!$E:$E,Summary!$B227)</f>
        <v>0</v>
      </c>
      <c r="M227">
        <f>COUNTIFS('Principles (All)'!N:N,"N",'Principles (All)'!$E:$E,Summary!$B227)</f>
        <v>0</v>
      </c>
      <c r="N227">
        <f>COUNTIFS('Principles (All)'!O:O,"N",'Principles (All)'!$E:$E,Summary!$B227)</f>
        <v>0</v>
      </c>
      <c r="O227">
        <f>COUNTIFS('Principles (All)'!P:P,"N",'Principles (All)'!$E:$E,Summary!$B227)</f>
        <v>0</v>
      </c>
      <c r="P227">
        <f>COUNTIFS('Principles (All)'!M:M,"Not Assessed",'Principles (All)'!$E:$E,Summary!$B227)</f>
        <v>0</v>
      </c>
      <c r="Q227">
        <f>COUNTIFS('Principles (All)'!N:N,"Not Assessed",'Principles (All)'!$E:$E,Summary!$B227)</f>
        <v>0</v>
      </c>
      <c r="R227">
        <f>COUNTIFS('Principles (All)'!O:O,"Not Assessed",'Principles (All)'!$E:$E,Summary!$B227)</f>
        <v>0</v>
      </c>
      <c r="S227">
        <f>COUNTIFS('Principles (All)'!P:P,"Not Assessed",'Principles (All)'!$E:$E,Summary!$B227)</f>
        <v>0</v>
      </c>
      <c r="T227">
        <f>COUNTIFS('Principles (All)'!M:M,"Y",'Principles (All)'!$E:$E,Summary!$B227)</f>
        <v>0</v>
      </c>
      <c r="U227">
        <f>COUNTIFS('Principles (All)'!N:N,"Y",'Principles (All)'!$E:$E,Summary!$B227)</f>
        <v>0</v>
      </c>
      <c r="V227">
        <f>COUNTIFS('Principles (All)'!O:O,"Y",'Principles (All)'!$E:$E,Summary!$B227)</f>
        <v>0</v>
      </c>
      <c r="W227">
        <f>COUNTIFS('Principles (All)'!P:P,"Y",'Principles (All)'!$E:$E,Summary!$B227)</f>
        <v>0</v>
      </c>
    </row>
    <row r="228" spans="1:23" ht="14.4">
      <c r="A228" s="322" t="s">
        <v>262</v>
      </c>
      <c r="B228" s="309" t="s">
        <v>467</v>
      </c>
      <c r="C228" s="310" t="s">
        <v>214</v>
      </c>
      <c r="D228" t="str">
        <f t="shared" si="12"/>
        <v/>
      </c>
      <c r="E228" t="str">
        <f t="shared" si="13"/>
        <v/>
      </c>
      <c r="F228" t="str">
        <f t="shared" si="14"/>
        <v/>
      </c>
      <c r="G228" t="str">
        <f t="shared" si="15"/>
        <v/>
      </c>
      <c r="H228">
        <f>COUNTIFS('Principles (All)'!M:M,"NA",'Principles (All)'!$E:$E,Summary!$B228)</f>
        <v>0</v>
      </c>
      <c r="I228">
        <f>COUNTIFS('Principles (All)'!N:N,"NA",'Principles (All)'!$E:$E,Summary!$B228)</f>
        <v>0</v>
      </c>
      <c r="J228">
        <f>COUNTIFS('Principles (All)'!O:O,"NA",'Principles (All)'!$E:$E,Summary!$B228)</f>
        <v>0</v>
      </c>
      <c r="K228">
        <f>COUNTIFS('Principles (All)'!P:P,"NA",'Principles (All)'!$E:$E,Summary!$B228)</f>
        <v>0</v>
      </c>
      <c r="L228">
        <f>COUNTIFS('Principles (All)'!M:M,"N",'Principles (All)'!$E:$E,Summary!$B228)</f>
        <v>0</v>
      </c>
      <c r="M228">
        <f>COUNTIFS('Principles (All)'!N:N,"N",'Principles (All)'!$E:$E,Summary!$B228)</f>
        <v>0</v>
      </c>
      <c r="N228">
        <f>COUNTIFS('Principles (All)'!O:O,"N",'Principles (All)'!$E:$E,Summary!$B228)</f>
        <v>0</v>
      </c>
      <c r="O228">
        <f>COUNTIFS('Principles (All)'!P:P,"N",'Principles (All)'!$E:$E,Summary!$B228)</f>
        <v>0</v>
      </c>
      <c r="P228">
        <f>COUNTIFS('Principles (All)'!M:M,"Not Assessed",'Principles (All)'!$E:$E,Summary!$B228)</f>
        <v>0</v>
      </c>
      <c r="Q228">
        <f>COUNTIFS('Principles (All)'!N:N,"Not Assessed",'Principles (All)'!$E:$E,Summary!$B228)</f>
        <v>0</v>
      </c>
      <c r="R228">
        <f>COUNTIFS('Principles (All)'!O:O,"Not Assessed",'Principles (All)'!$E:$E,Summary!$B228)</f>
        <v>0</v>
      </c>
      <c r="S228">
        <f>COUNTIFS('Principles (All)'!P:P,"Not Assessed",'Principles (All)'!$E:$E,Summary!$B228)</f>
        <v>0</v>
      </c>
      <c r="T228">
        <f>COUNTIFS('Principles (All)'!M:M,"Y",'Principles (All)'!$E:$E,Summary!$B228)</f>
        <v>0</v>
      </c>
      <c r="U228">
        <f>COUNTIFS('Principles (All)'!N:N,"Y",'Principles (All)'!$E:$E,Summary!$B228)</f>
        <v>0</v>
      </c>
      <c r="V228">
        <f>COUNTIFS('Principles (All)'!O:O,"Y",'Principles (All)'!$E:$E,Summary!$B228)</f>
        <v>0</v>
      </c>
      <c r="W228">
        <f>COUNTIFS('Principles (All)'!P:P,"Y",'Principles (All)'!$E:$E,Summary!$B228)</f>
        <v>0</v>
      </c>
    </row>
    <row r="229" spans="1:23" ht="14.4">
      <c r="A229" s="322" t="s">
        <v>262</v>
      </c>
      <c r="B229" s="309" t="s">
        <v>468</v>
      </c>
      <c r="C229" s="310" t="s">
        <v>214</v>
      </c>
      <c r="D229" t="str">
        <f t="shared" si="12"/>
        <v/>
      </c>
      <c r="E229" t="str">
        <f t="shared" si="13"/>
        <v/>
      </c>
      <c r="F229" t="str">
        <f t="shared" si="14"/>
        <v/>
      </c>
      <c r="G229" t="str">
        <f t="shared" si="15"/>
        <v/>
      </c>
      <c r="H229">
        <f>COUNTIFS('Principles (All)'!M:M,"NA",'Principles (All)'!$E:$E,Summary!$B229)</f>
        <v>0</v>
      </c>
      <c r="I229">
        <f>COUNTIFS('Principles (All)'!N:N,"NA",'Principles (All)'!$E:$E,Summary!$B229)</f>
        <v>0</v>
      </c>
      <c r="J229">
        <f>COUNTIFS('Principles (All)'!O:O,"NA",'Principles (All)'!$E:$E,Summary!$B229)</f>
        <v>0</v>
      </c>
      <c r="K229">
        <f>COUNTIFS('Principles (All)'!P:P,"NA",'Principles (All)'!$E:$E,Summary!$B229)</f>
        <v>0</v>
      </c>
      <c r="L229">
        <f>COUNTIFS('Principles (All)'!M:M,"N",'Principles (All)'!$E:$E,Summary!$B229)</f>
        <v>0</v>
      </c>
      <c r="M229">
        <f>COUNTIFS('Principles (All)'!N:N,"N",'Principles (All)'!$E:$E,Summary!$B229)</f>
        <v>0</v>
      </c>
      <c r="N229">
        <f>COUNTIFS('Principles (All)'!O:O,"N",'Principles (All)'!$E:$E,Summary!$B229)</f>
        <v>0</v>
      </c>
      <c r="O229">
        <f>COUNTIFS('Principles (All)'!P:P,"N",'Principles (All)'!$E:$E,Summary!$B229)</f>
        <v>0</v>
      </c>
      <c r="P229">
        <f>COUNTIFS('Principles (All)'!M:M,"Not Assessed",'Principles (All)'!$E:$E,Summary!$B229)</f>
        <v>0</v>
      </c>
      <c r="Q229">
        <f>COUNTIFS('Principles (All)'!N:N,"Not Assessed",'Principles (All)'!$E:$E,Summary!$B229)</f>
        <v>0</v>
      </c>
      <c r="R229">
        <f>COUNTIFS('Principles (All)'!O:O,"Not Assessed",'Principles (All)'!$E:$E,Summary!$B229)</f>
        <v>0</v>
      </c>
      <c r="S229">
        <f>COUNTIFS('Principles (All)'!P:P,"Not Assessed",'Principles (All)'!$E:$E,Summary!$B229)</f>
        <v>0</v>
      </c>
      <c r="T229">
        <f>COUNTIFS('Principles (All)'!M:M,"Y",'Principles (All)'!$E:$E,Summary!$B229)</f>
        <v>0</v>
      </c>
      <c r="U229">
        <f>COUNTIFS('Principles (All)'!N:N,"Y",'Principles (All)'!$E:$E,Summary!$B229)</f>
        <v>0</v>
      </c>
      <c r="V229">
        <f>COUNTIFS('Principles (All)'!O:O,"Y",'Principles (All)'!$E:$E,Summary!$B229)</f>
        <v>0</v>
      </c>
      <c r="W229">
        <f>COUNTIFS('Principles (All)'!P:P,"Y",'Principles (All)'!$E:$E,Summary!$B229)</f>
        <v>0</v>
      </c>
    </row>
    <row r="230" spans="1:23" ht="14.4">
      <c r="A230" s="322" t="s">
        <v>262</v>
      </c>
      <c r="B230" s="309" t="s">
        <v>469</v>
      </c>
      <c r="C230" s="310" t="s">
        <v>214</v>
      </c>
      <c r="D230" t="str">
        <f t="shared" si="12"/>
        <v/>
      </c>
      <c r="E230" t="str">
        <f t="shared" si="13"/>
        <v/>
      </c>
      <c r="F230" t="str">
        <f t="shared" si="14"/>
        <v/>
      </c>
      <c r="G230" t="str">
        <f t="shared" si="15"/>
        <v/>
      </c>
      <c r="H230">
        <f>COUNTIFS('Principles (All)'!M:M,"NA",'Principles (All)'!$E:$E,Summary!$B230)</f>
        <v>0</v>
      </c>
      <c r="I230">
        <f>COUNTIFS('Principles (All)'!N:N,"NA",'Principles (All)'!$E:$E,Summary!$B230)</f>
        <v>0</v>
      </c>
      <c r="J230">
        <f>COUNTIFS('Principles (All)'!O:O,"NA",'Principles (All)'!$E:$E,Summary!$B230)</f>
        <v>0</v>
      </c>
      <c r="K230">
        <f>COUNTIFS('Principles (All)'!P:P,"NA",'Principles (All)'!$E:$E,Summary!$B230)</f>
        <v>0</v>
      </c>
      <c r="L230">
        <f>COUNTIFS('Principles (All)'!M:M,"N",'Principles (All)'!$E:$E,Summary!$B230)</f>
        <v>0</v>
      </c>
      <c r="M230">
        <f>COUNTIFS('Principles (All)'!N:N,"N",'Principles (All)'!$E:$E,Summary!$B230)</f>
        <v>0</v>
      </c>
      <c r="N230">
        <f>COUNTIFS('Principles (All)'!O:O,"N",'Principles (All)'!$E:$E,Summary!$B230)</f>
        <v>0</v>
      </c>
      <c r="O230">
        <f>COUNTIFS('Principles (All)'!P:P,"N",'Principles (All)'!$E:$E,Summary!$B230)</f>
        <v>0</v>
      </c>
      <c r="P230">
        <f>COUNTIFS('Principles (All)'!M:M,"Not Assessed",'Principles (All)'!$E:$E,Summary!$B230)</f>
        <v>0</v>
      </c>
      <c r="Q230">
        <f>COUNTIFS('Principles (All)'!N:N,"Not Assessed",'Principles (All)'!$E:$E,Summary!$B230)</f>
        <v>0</v>
      </c>
      <c r="R230">
        <f>COUNTIFS('Principles (All)'!O:O,"Not Assessed",'Principles (All)'!$E:$E,Summary!$B230)</f>
        <v>0</v>
      </c>
      <c r="S230">
        <f>COUNTIFS('Principles (All)'!P:P,"Not Assessed",'Principles (All)'!$E:$E,Summary!$B230)</f>
        <v>0</v>
      </c>
      <c r="T230">
        <f>COUNTIFS('Principles (All)'!M:M,"Y",'Principles (All)'!$E:$E,Summary!$B230)</f>
        <v>0</v>
      </c>
      <c r="U230">
        <f>COUNTIFS('Principles (All)'!N:N,"Y",'Principles (All)'!$E:$E,Summary!$B230)</f>
        <v>0</v>
      </c>
      <c r="V230">
        <f>COUNTIFS('Principles (All)'!O:O,"Y",'Principles (All)'!$E:$E,Summary!$B230)</f>
        <v>0</v>
      </c>
      <c r="W230">
        <f>COUNTIFS('Principles (All)'!P:P,"Y",'Principles (All)'!$E:$E,Summary!$B230)</f>
        <v>0</v>
      </c>
    </row>
    <row r="231" spans="1:23" ht="14.4">
      <c r="A231" s="322" t="s">
        <v>262</v>
      </c>
      <c r="B231" s="309" t="s">
        <v>470</v>
      </c>
      <c r="C231" s="310" t="s">
        <v>214</v>
      </c>
      <c r="D231" t="str">
        <f t="shared" si="12"/>
        <v/>
      </c>
      <c r="E231" t="str">
        <f t="shared" si="13"/>
        <v/>
      </c>
      <c r="F231" t="str">
        <f t="shared" si="14"/>
        <v/>
      </c>
      <c r="G231" t="str">
        <f t="shared" si="15"/>
        <v/>
      </c>
      <c r="H231">
        <f>COUNTIFS('Principles (All)'!M:M,"NA",'Principles (All)'!$E:$E,Summary!$B231)</f>
        <v>0</v>
      </c>
      <c r="I231">
        <f>COUNTIFS('Principles (All)'!N:N,"NA",'Principles (All)'!$E:$E,Summary!$B231)</f>
        <v>0</v>
      </c>
      <c r="J231">
        <f>COUNTIFS('Principles (All)'!O:O,"NA",'Principles (All)'!$E:$E,Summary!$B231)</f>
        <v>0</v>
      </c>
      <c r="K231">
        <f>COUNTIFS('Principles (All)'!P:P,"NA",'Principles (All)'!$E:$E,Summary!$B231)</f>
        <v>0</v>
      </c>
      <c r="L231">
        <f>COUNTIFS('Principles (All)'!M:M,"N",'Principles (All)'!$E:$E,Summary!$B231)</f>
        <v>0</v>
      </c>
      <c r="M231">
        <f>COUNTIFS('Principles (All)'!N:N,"N",'Principles (All)'!$E:$E,Summary!$B231)</f>
        <v>0</v>
      </c>
      <c r="N231">
        <f>COUNTIFS('Principles (All)'!O:O,"N",'Principles (All)'!$E:$E,Summary!$B231)</f>
        <v>0</v>
      </c>
      <c r="O231">
        <f>COUNTIFS('Principles (All)'!P:P,"N",'Principles (All)'!$E:$E,Summary!$B231)</f>
        <v>0</v>
      </c>
      <c r="P231">
        <f>COUNTIFS('Principles (All)'!M:M,"Not Assessed",'Principles (All)'!$E:$E,Summary!$B231)</f>
        <v>0</v>
      </c>
      <c r="Q231">
        <f>COUNTIFS('Principles (All)'!N:N,"Not Assessed",'Principles (All)'!$E:$E,Summary!$B231)</f>
        <v>0</v>
      </c>
      <c r="R231">
        <f>COUNTIFS('Principles (All)'!O:O,"Not Assessed",'Principles (All)'!$E:$E,Summary!$B231)</f>
        <v>0</v>
      </c>
      <c r="S231">
        <f>COUNTIFS('Principles (All)'!P:P,"Not Assessed",'Principles (All)'!$E:$E,Summary!$B231)</f>
        <v>0</v>
      </c>
      <c r="T231">
        <f>COUNTIFS('Principles (All)'!M:M,"Y",'Principles (All)'!$E:$E,Summary!$B231)</f>
        <v>0</v>
      </c>
      <c r="U231">
        <f>COUNTIFS('Principles (All)'!N:N,"Y",'Principles (All)'!$E:$E,Summary!$B231)</f>
        <v>0</v>
      </c>
      <c r="V231">
        <f>COUNTIFS('Principles (All)'!O:O,"Y",'Principles (All)'!$E:$E,Summary!$B231)</f>
        <v>0</v>
      </c>
      <c r="W231">
        <f>COUNTIFS('Principles (All)'!P:P,"Y",'Principles (All)'!$E:$E,Summary!$B231)</f>
        <v>0</v>
      </c>
    </row>
    <row r="232" spans="1:23" ht="14.4">
      <c r="A232" s="322" t="s">
        <v>262</v>
      </c>
      <c r="B232" s="309" t="s">
        <v>471</v>
      </c>
      <c r="C232" s="310" t="s">
        <v>214</v>
      </c>
      <c r="D232" t="str">
        <f t="shared" si="12"/>
        <v/>
      </c>
      <c r="E232" t="str">
        <f t="shared" si="13"/>
        <v/>
      </c>
      <c r="F232" t="str">
        <f t="shared" si="14"/>
        <v/>
      </c>
      <c r="G232" t="str">
        <f t="shared" si="15"/>
        <v/>
      </c>
      <c r="H232">
        <f>COUNTIFS('Principles (All)'!M:M,"NA",'Principles (All)'!$E:$E,Summary!$B232)</f>
        <v>0</v>
      </c>
      <c r="I232">
        <f>COUNTIFS('Principles (All)'!N:N,"NA",'Principles (All)'!$E:$E,Summary!$B232)</f>
        <v>0</v>
      </c>
      <c r="J232">
        <f>COUNTIFS('Principles (All)'!O:O,"NA",'Principles (All)'!$E:$E,Summary!$B232)</f>
        <v>0</v>
      </c>
      <c r="K232">
        <f>COUNTIFS('Principles (All)'!P:P,"NA",'Principles (All)'!$E:$E,Summary!$B232)</f>
        <v>0</v>
      </c>
      <c r="L232">
        <f>COUNTIFS('Principles (All)'!M:M,"N",'Principles (All)'!$E:$E,Summary!$B232)</f>
        <v>0</v>
      </c>
      <c r="M232">
        <f>COUNTIFS('Principles (All)'!N:N,"N",'Principles (All)'!$E:$E,Summary!$B232)</f>
        <v>0</v>
      </c>
      <c r="N232">
        <f>COUNTIFS('Principles (All)'!O:O,"N",'Principles (All)'!$E:$E,Summary!$B232)</f>
        <v>0</v>
      </c>
      <c r="O232">
        <f>COUNTIFS('Principles (All)'!P:P,"N",'Principles (All)'!$E:$E,Summary!$B232)</f>
        <v>0</v>
      </c>
      <c r="P232">
        <f>COUNTIFS('Principles (All)'!M:M,"Not Assessed",'Principles (All)'!$E:$E,Summary!$B232)</f>
        <v>0</v>
      </c>
      <c r="Q232">
        <f>COUNTIFS('Principles (All)'!N:N,"Not Assessed",'Principles (All)'!$E:$E,Summary!$B232)</f>
        <v>0</v>
      </c>
      <c r="R232">
        <f>COUNTIFS('Principles (All)'!O:O,"Not Assessed",'Principles (All)'!$E:$E,Summary!$B232)</f>
        <v>0</v>
      </c>
      <c r="S232">
        <f>COUNTIFS('Principles (All)'!P:P,"Not Assessed",'Principles (All)'!$E:$E,Summary!$B232)</f>
        <v>0</v>
      </c>
      <c r="T232">
        <f>COUNTIFS('Principles (All)'!M:M,"Y",'Principles (All)'!$E:$E,Summary!$B232)</f>
        <v>0</v>
      </c>
      <c r="U232">
        <f>COUNTIFS('Principles (All)'!N:N,"Y",'Principles (All)'!$E:$E,Summary!$B232)</f>
        <v>0</v>
      </c>
      <c r="V232">
        <f>COUNTIFS('Principles (All)'!O:O,"Y",'Principles (All)'!$E:$E,Summary!$B232)</f>
        <v>0</v>
      </c>
      <c r="W232">
        <f>COUNTIFS('Principles (All)'!P:P,"Y",'Principles (All)'!$E:$E,Summary!$B232)</f>
        <v>0</v>
      </c>
    </row>
    <row r="233" spans="1:23" ht="14.4">
      <c r="A233" s="322" t="s">
        <v>262</v>
      </c>
      <c r="B233" s="309" t="s">
        <v>472</v>
      </c>
      <c r="C233" s="312" t="s">
        <v>225</v>
      </c>
      <c r="D233" t="str">
        <f t="shared" si="12"/>
        <v/>
      </c>
      <c r="E233" t="str">
        <f t="shared" si="13"/>
        <v/>
      </c>
      <c r="F233" t="str">
        <f t="shared" si="14"/>
        <v/>
      </c>
      <c r="G233" t="str">
        <f t="shared" si="15"/>
        <v/>
      </c>
      <c r="H233">
        <f>COUNTIFS('Principles (All)'!M:M,"NA",'Principles (All)'!$E:$E,Summary!$B233)</f>
        <v>0</v>
      </c>
      <c r="I233">
        <f>COUNTIFS('Principles (All)'!N:N,"NA",'Principles (All)'!$E:$E,Summary!$B233)</f>
        <v>0</v>
      </c>
      <c r="J233">
        <f>COUNTIFS('Principles (All)'!O:O,"NA",'Principles (All)'!$E:$E,Summary!$B233)</f>
        <v>0</v>
      </c>
      <c r="K233">
        <f>COUNTIFS('Principles (All)'!P:P,"NA",'Principles (All)'!$E:$E,Summary!$B233)</f>
        <v>0</v>
      </c>
      <c r="L233">
        <f>COUNTIFS('Principles (All)'!M:M,"N",'Principles (All)'!$E:$E,Summary!$B233)</f>
        <v>0</v>
      </c>
      <c r="M233">
        <f>COUNTIFS('Principles (All)'!N:N,"N",'Principles (All)'!$E:$E,Summary!$B233)</f>
        <v>0</v>
      </c>
      <c r="N233">
        <f>COUNTIFS('Principles (All)'!O:O,"N",'Principles (All)'!$E:$E,Summary!$B233)</f>
        <v>0</v>
      </c>
      <c r="O233">
        <f>COUNTIFS('Principles (All)'!P:P,"N",'Principles (All)'!$E:$E,Summary!$B233)</f>
        <v>0</v>
      </c>
      <c r="P233">
        <f>COUNTIFS('Principles (All)'!M:M,"Not Assessed",'Principles (All)'!$E:$E,Summary!$B233)</f>
        <v>0</v>
      </c>
      <c r="Q233">
        <f>COUNTIFS('Principles (All)'!N:N,"Not Assessed",'Principles (All)'!$E:$E,Summary!$B233)</f>
        <v>0</v>
      </c>
      <c r="R233">
        <f>COUNTIFS('Principles (All)'!O:O,"Not Assessed",'Principles (All)'!$E:$E,Summary!$B233)</f>
        <v>0</v>
      </c>
      <c r="S233">
        <f>COUNTIFS('Principles (All)'!P:P,"Not Assessed",'Principles (All)'!$E:$E,Summary!$B233)</f>
        <v>0</v>
      </c>
      <c r="T233">
        <f>COUNTIFS('Principles (All)'!M:M,"Y",'Principles (All)'!$E:$E,Summary!$B233)</f>
        <v>0</v>
      </c>
      <c r="U233">
        <f>COUNTIFS('Principles (All)'!N:N,"Y",'Principles (All)'!$E:$E,Summary!$B233)</f>
        <v>0</v>
      </c>
      <c r="V233">
        <f>COUNTIFS('Principles (All)'!O:O,"Y",'Principles (All)'!$E:$E,Summary!$B233)</f>
        <v>0</v>
      </c>
      <c r="W233">
        <f>COUNTIFS('Principles (All)'!P:P,"Y",'Principles (All)'!$E:$E,Summary!$B233)</f>
        <v>0</v>
      </c>
    </row>
    <row r="234" spans="1:23" ht="14.4">
      <c r="A234" s="322" t="s">
        <v>262</v>
      </c>
      <c r="B234" s="309" t="s">
        <v>473</v>
      </c>
      <c r="C234" s="312" t="s">
        <v>225</v>
      </c>
      <c r="D234" t="str">
        <f t="shared" si="12"/>
        <v/>
      </c>
      <c r="E234" t="str">
        <f t="shared" si="13"/>
        <v/>
      </c>
      <c r="F234" t="str">
        <f t="shared" si="14"/>
        <v/>
      </c>
      <c r="G234" t="str">
        <f t="shared" si="15"/>
        <v/>
      </c>
      <c r="H234">
        <f>COUNTIFS('Principles (All)'!M:M,"NA",'Principles (All)'!$E:$E,Summary!$B234)</f>
        <v>0</v>
      </c>
      <c r="I234">
        <f>COUNTIFS('Principles (All)'!N:N,"NA",'Principles (All)'!$E:$E,Summary!$B234)</f>
        <v>0</v>
      </c>
      <c r="J234">
        <f>COUNTIFS('Principles (All)'!O:O,"NA",'Principles (All)'!$E:$E,Summary!$B234)</f>
        <v>0</v>
      </c>
      <c r="K234">
        <f>COUNTIFS('Principles (All)'!P:P,"NA",'Principles (All)'!$E:$E,Summary!$B234)</f>
        <v>0</v>
      </c>
      <c r="L234">
        <f>COUNTIFS('Principles (All)'!M:M,"N",'Principles (All)'!$E:$E,Summary!$B234)</f>
        <v>0</v>
      </c>
      <c r="M234">
        <f>COUNTIFS('Principles (All)'!N:N,"N",'Principles (All)'!$E:$E,Summary!$B234)</f>
        <v>0</v>
      </c>
      <c r="N234">
        <f>COUNTIFS('Principles (All)'!O:O,"N",'Principles (All)'!$E:$E,Summary!$B234)</f>
        <v>0</v>
      </c>
      <c r="O234">
        <f>COUNTIFS('Principles (All)'!P:P,"N",'Principles (All)'!$E:$E,Summary!$B234)</f>
        <v>0</v>
      </c>
      <c r="P234">
        <f>COUNTIFS('Principles (All)'!M:M,"Not Assessed",'Principles (All)'!$E:$E,Summary!$B234)</f>
        <v>0</v>
      </c>
      <c r="Q234">
        <f>COUNTIFS('Principles (All)'!N:N,"Not Assessed",'Principles (All)'!$E:$E,Summary!$B234)</f>
        <v>0</v>
      </c>
      <c r="R234">
        <f>COUNTIFS('Principles (All)'!O:O,"Not Assessed",'Principles (All)'!$E:$E,Summary!$B234)</f>
        <v>0</v>
      </c>
      <c r="S234">
        <f>COUNTIFS('Principles (All)'!P:P,"Not Assessed",'Principles (All)'!$E:$E,Summary!$B234)</f>
        <v>0</v>
      </c>
      <c r="T234">
        <f>COUNTIFS('Principles (All)'!M:M,"Y",'Principles (All)'!$E:$E,Summary!$B234)</f>
        <v>0</v>
      </c>
      <c r="U234">
        <f>COUNTIFS('Principles (All)'!N:N,"Y",'Principles (All)'!$E:$E,Summary!$B234)</f>
        <v>0</v>
      </c>
      <c r="V234">
        <f>COUNTIFS('Principles (All)'!O:O,"Y",'Principles (All)'!$E:$E,Summary!$B234)</f>
        <v>0</v>
      </c>
      <c r="W234">
        <f>COUNTIFS('Principles (All)'!P:P,"Y",'Principles (All)'!$E:$E,Summary!$B234)</f>
        <v>0</v>
      </c>
    </row>
    <row r="235" spans="1:23" ht="14.4">
      <c r="A235" s="322" t="s">
        <v>262</v>
      </c>
      <c r="B235" s="309" t="s">
        <v>474</v>
      </c>
      <c r="C235" s="312" t="s">
        <v>225</v>
      </c>
      <c r="D235" t="str">
        <f t="shared" si="12"/>
        <v/>
      </c>
      <c r="E235" t="str">
        <f t="shared" si="13"/>
        <v/>
      </c>
      <c r="F235" t="str">
        <f t="shared" si="14"/>
        <v/>
      </c>
      <c r="G235" t="str">
        <f t="shared" si="15"/>
        <v/>
      </c>
      <c r="H235">
        <f>COUNTIFS('Principles (All)'!M:M,"NA",'Principles (All)'!$E:$E,Summary!$B235)</f>
        <v>0</v>
      </c>
      <c r="I235">
        <f>COUNTIFS('Principles (All)'!N:N,"NA",'Principles (All)'!$E:$E,Summary!$B235)</f>
        <v>0</v>
      </c>
      <c r="J235">
        <f>COUNTIFS('Principles (All)'!O:O,"NA",'Principles (All)'!$E:$E,Summary!$B235)</f>
        <v>0</v>
      </c>
      <c r="K235">
        <f>COUNTIFS('Principles (All)'!P:P,"NA",'Principles (All)'!$E:$E,Summary!$B235)</f>
        <v>0</v>
      </c>
      <c r="L235">
        <f>COUNTIFS('Principles (All)'!M:M,"N",'Principles (All)'!$E:$E,Summary!$B235)</f>
        <v>0</v>
      </c>
      <c r="M235">
        <f>COUNTIFS('Principles (All)'!N:N,"N",'Principles (All)'!$E:$E,Summary!$B235)</f>
        <v>0</v>
      </c>
      <c r="N235">
        <f>COUNTIFS('Principles (All)'!O:O,"N",'Principles (All)'!$E:$E,Summary!$B235)</f>
        <v>0</v>
      </c>
      <c r="O235">
        <f>COUNTIFS('Principles (All)'!P:P,"N",'Principles (All)'!$E:$E,Summary!$B235)</f>
        <v>0</v>
      </c>
      <c r="P235">
        <f>COUNTIFS('Principles (All)'!M:M,"Not Assessed",'Principles (All)'!$E:$E,Summary!$B235)</f>
        <v>0</v>
      </c>
      <c r="Q235">
        <f>COUNTIFS('Principles (All)'!N:N,"Not Assessed",'Principles (All)'!$E:$E,Summary!$B235)</f>
        <v>0</v>
      </c>
      <c r="R235">
        <f>COUNTIFS('Principles (All)'!O:O,"Not Assessed",'Principles (All)'!$E:$E,Summary!$B235)</f>
        <v>0</v>
      </c>
      <c r="S235">
        <f>COUNTIFS('Principles (All)'!P:P,"Not Assessed",'Principles (All)'!$E:$E,Summary!$B235)</f>
        <v>0</v>
      </c>
      <c r="T235">
        <f>COUNTIFS('Principles (All)'!M:M,"Y",'Principles (All)'!$E:$E,Summary!$B235)</f>
        <v>0</v>
      </c>
      <c r="U235">
        <f>COUNTIFS('Principles (All)'!N:N,"Y",'Principles (All)'!$E:$E,Summary!$B235)</f>
        <v>0</v>
      </c>
      <c r="V235">
        <f>COUNTIFS('Principles (All)'!O:O,"Y",'Principles (All)'!$E:$E,Summary!$B235)</f>
        <v>0</v>
      </c>
      <c r="W235">
        <f>COUNTIFS('Principles (All)'!P:P,"Y",'Principles (All)'!$E:$E,Summary!$B235)</f>
        <v>0</v>
      </c>
    </row>
    <row r="236" spans="1:23" ht="14.4">
      <c r="A236" s="322" t="s">
        <v>262</v>
      </c>
      <c r="B236" s="309" t="s">
        <v>475</v>
      </c>
      <c r="C236" s="312" t="s">
        <v>225</v>
      </c>
      <c r="D236" t="str">
        <f t="shared" si="12"/>
        <v/>
      </c>
      <c r="E236" t="str">
        <f t="shared" si="13"/>
        <v/>
      </c>
      <c r="F236" t="str">
        <f t="shared" si="14"/>
        <v/>
      </c>
      <c r="G236" t="str">
        <f t="shared" si="15"/>
        <v/>
      </c>
      <c r="H236">
        <f>COUNTIFS('Principles (All)'!M:M,"NA",'Principles (All)'!$E:$E,Summary!$B236)</f>
        <v>0</v>
      </c>
      <c r="I236">
        <f>COUNTIFS('Principles (All)'!N:N,"NA",'Principles (All)'!$E:$E,Summary!$B236)</f>
        <v>0</v>
      </c>
      <c r="J236">
        <f>COUNTIFS('Principles (All)'!O:O,"NA",'Principles (All)'!$E:$E,Summary!$B236)</f>
        <v>0</v>
      </c>
      <c r="K236">
        <f>COUNTIFS('Principles (All)'!P:P,"NA",'Principles (All)'!$E:$E,Summary!$B236)</f>
        <v>0</v>
      </c>
      <c r="L236">
        <f>COUNTIFS('Principles (All)'!M:M,"N",'Principles (All)'!$E:$E,Summary!$B236)</f>
        <v>0</v>
      </c>
      <c r="M236">
        <f>COUNTIFS('Principles (All)'!N:N,"N",'Principles (All)'!$E:$E,Summary!$B236)</f>
        <v>0</v>
      </c>
      <c r="N236">
        <f>COUNTIFS('Principles (All)'!O:O,"N",'Principles (All)'!$E:$E,Summary!$B236)</f>
        <v>0</v>
      </c>
      <c r="O236">
        <f>COUNTIFS('Principles (All)'!P:P,"N",'Principles (All)'!$E:$E,Summary!$B236)</f>
        <v>0</v>
      </c>
      <c r="P236">
        <f>COUNTIFS('Principles (All)'!M:M,"Not Assessed",'Principles (All)'!$E:$E,Summary!$B236)</f>
        <v>0</v>
      </c>
      <c r="Q236">
        <f>COUNTIFS('Principles (All)'!N:N,"Not Assessed",'Principles (All)'!$E:$E,Summary!$B236)</f>
        <v>0</v>
      </c>
      <c r="R236">
        <f>COUNTIFS('Principles (All)'!O:O,"Not Assessed",'Principles (All)'!$E:$E,Summary!$B236)</f>
        <v>0</v>
      </c>
      <c r="S236">
        <f>COUNTIFS('Principles (All)'!P:P,"Not Assessed",'Principles (All)'!$E:$E,Summary!$B236)</f>
        <v>0</v>
      </c>
      <c r="T236">
        <f>COUNTIFS('Principles (All)'!M:M,"Y",'Principles (All)'!$E:$E,Summary!$B236)</f>
        <v>0</v>
      </c>
      <c r="U236">
        <f>COUNTIFS('Principles (All)'!N:N,"Y",'Principles (All)'!$E:$E,Summary!$B236)</f>
        <v>0</v>
      </c>
      <c r="V236">
        <f>COUNTIFS('Principles (All)'!O:O,"Y",'Principles (All)'!$E:$E,Summary!$B236)</f>
        <v>0</v>
      </c>
      <c r="W236">
        <f>COUNTIFS('Principles (All)'!P:P,"Y",'Principles (All)'!$E:$E,Summary!$B236)</f>
        <v>0</v>
      </c>
    </row>
    <row r="237" spans="1:23" ht="14.4">
      <c r="A237" s="322" t="s">
        <v>264</v>
      </c>
      <c r="B237" s="309" t="s">
        <v>476</v>
      </c>
      <c r="C237" s="310" t="s">
        <v>214</v>
      </c>
      <c r="D237" t="str">
        <f t="shared" si="12"/>
        <v/>
      </c>
      <c r="E237" t="str">
        <f t="shared" si="13"/>
        <v/>
      </c>
      <c r="F237" t="str">
        <f t="shared" si="14"/>
        <v/>
      </c>
      <c r="G237" t="str">
        <f t="shared" si="15"/>
        <v/>
      </c>
      <c r="H237">
        <f>COUNTIFS('Principles (All)'!M:M,"NA",'Principles (All)'!$E:$E,Summary!$B237)</f>
        <v>0</v>
      </c>
      <c r="I237">
        <f>COUNTIFS('Principles (All)'!N:N,"NA",'Principles (All)'!$E:$E,Summary!$B237)</f>
        <v>0</v>
      </c>
      <c r="J237">
        <f>COUNTIFS('Principles (All)'!O:O,"NA",'Principles (All)'!$E:$E,Summary!$B237)</f>
        <v>0</v>
      </c>
      <c r="K237">
        <f>COUNTIFS('Principles (All)'!P:P,"NA",'Principles (All)'!$E:$E,Summary!$B237)</f>
        <v>0</v>
      </c>
      <c r="L237">
        <f>COUNTIFS('Principles (All)'!M:M,"N",'Principles (All)'!$E:$E,Summary!$B237)</f>
        <v>0</v>
      </c>
      <c r="M237">
        <f>COUNTIFS('Principles (All)'!N:N,"N",'Principles (All)'!$E:$E,Summary!$B237)</f>
        <v>0</v>
      </c>
      <c r="N237">
        <f>COUNTIFS('Principles (All)'!O:O,"N",'Principles (All)'!$E:$E,Summary!$B237)</f>
        <v>0</v>
      </c>
      <c r="O237">
        <f>COUNTIFS('Principles (All)'!P:P,"N",'Principles (All)'!$E:$E,Summary!$B237)</f>
        <v>0</v>
      </c>
      <c r="P237">
        <f>COUNTIFS('Principles (All)'!M:M,"Not Assessed",'Principles (All)'!$E:$E,Summary!$B237)</f>
        <v>0</v>
      </c>
      <c r="Q237">
        <f>COUNTIFS('Principles (All)'!N:N,"Not Assessed",'Principles (All)'!$E:$E,Summary!$B237)</f>
        <v>0</v>
      </c>
      <c r="R237">
        <f>COUNTIFS('Principles (All)'!O:O,"Not Assessed",'Principles (All)'!$E:$E,Summary!$B237)</f>
        <v>0</v>
      </c>
      <c r="S237">
        <f>COUNTIFS('Principles (All)'!P:P,"Not Assessed",'Principles (All)'!$E:$E,Summary!$B237)</f>
        <v>0</v>
      </c>
      <c r="T237">
        <f>COUNTIFS('Principles (All)'!M:M,"Y",'Principles (All)'!$E:$E,Summary!$B237)</f>
        <v>0</v>
      </c>
      <c r="U237">
        <f>COUNTIFS('Principles (All)'!N:N,"Y",'Principles (All)'!$E:$E,Summary!$B237)</f>
        <v>0</v>
      </c>
      <c r="V237">
        <f>COUNTIFS('Principles (All)'!O:O,"Y",'Principles (All)'!$E:$E,Summary!$B237)</f>
        <v>0</v>
      </c>
      <c r="W237">
        <f>COUNTIFS('Principles (All)'!P:P,"Y",'Principles (All)'!$E:$E,Summary!$B237)</f>
        <v>0</v>
      </c>
    </row>
    <row r="238" spans="1:23" ht="14.4">
      <c r="A238" s="322" t="s">
        <v>264</v>
      </c>
      <c r="B238" s="309" t="s">
        <v>477</v>
      </c>
      <c r="C238" s="310" t="s">
        <v>214</v>
      </c>
      <c r="D238" t="str">
        <f t="shared" si="12"/>
        <v/>
      </c>
      <c r="E238" t="str">
        <f t="shared" si="13"/>
        <v/>
      </c>
      <c r="F238" t="str">
        <f t="shared" si="14"/>
        <v/>
      </c>
      <c r="G238" t="str">
        <f t="shared" si="15"/>
        <v/>
      </c>
      <c r="H238">
        <f>COUNTIFS('Principles (All)'!M:M,"NA",'Principles (All)'!$E:$E,Summary!$B238)</f>
        <v>0</v>
      </c>
      <c r="I238">
        <f>COUNTIFS('Principles (All)'!N:N,"NA",'Principles (All)'!$E:$E,Summary!$B238)</f>
        <v>0</v>
      </c>
      <c r="J238">
        <f>COUNTIFS('Principles (All)'!O:O,"NA",'Principles (All)'!$E:$E,Summary!$B238)</f>
        <v>0</v>
      </c>
      <c r="K238">
        <f>COUNTIFS('Principles (All)'!P:P,"NA",'Principles (All)'!$E:$E,Summary!$B238)</f>
        <v>0</v>
      </c>
      <c r="L238">
        <f>COUNTIFS('Principles (All)'!M:M,"N",'Principles (All)'!$E:$E,Summary!$B238)</f>
        <v>0</v>
      </c>
      <c r="M238">
        <f>COUNTIFS('Principles (All)'!N:N,"N",'Principles (All)'!$E:$E,Summary!$B238)</f>
        <v>0</v>
      </c>
      <c r="N238">
        <f>COUNTIFS('Principles (All)'!O:O,"N",'Principles (All)'!$E:$E,Summary!$B238)</f>
        <v>0</v>
      </c>
      <c r="O238">
        <f>COUNTIFS('Principles (All)'!P:P,"N",'Principles (All)'!$E:$E,Summary!$B238)</f>
        <v>0</v>
      </c>
      <c r="P238">
        <f>COUNTIFS('Principles (All)'!M:M,"Not Assessed",'Principles (All)'!$E:$E,Summary!$B238)</f>
        <v>0</v>
      </c>
      <c r="Q238">
        <f>COUNTIFS('Principles (All)'!N:N,"Not Assessed",'Principles (All)'!$E:$E,Summary!$B238)</f>
        <v>0</v>
      </c>
      <c r="R238">
        <f>COUNTIFS('Principles (All)'!O:O,"Not Assessed",'Principles (All)'!$E:$E,Summary!$B238)</f>
        <v>0</v>
      </c>
      <c r="S238">
        <f>COUNTIFS('Principles (All)'!P:P,"Not Assessed",'Principles (All)'!$E:$E,Summary!$B238)</f>
        <v>0</v>
      </c>
      <c r="T238">
        <f>COUNTIFS('Principles (All)'!M:M,"Y",'Principles (All)'!$E:$E,Summary!$B238)</f>
        <v>0</v>
      </c>
      <c r="U238">
        <f>COUNTIFS('Principles (All)'!N:N,"Y",'Principles (All)'!$E:$E,Summary!$B238)</f>
        <v>0</v>
      </c>
      <c r="V238">
        <f>COUNTIFS('Principles (All)'!O:O,"Y",'Principles (All)'!$E:$E,Summary!$B238)</f>
        <v>0</v>
      </c>
      <c r="W238">
        <f>COUNTIFS('Principles (All)'!P:P,"Y",'Principles (All)'!$E:$E,Summary!$B238)</f>
        <v>0</v>
      </c>
    </row>
    <row r="239" spans="1:23" ht="14.4">
      <c r="A239" s="322" t="s">
        <v>264</v>
      </c>
      <c r="B239" s="309" t="s">
        <v>478</v>
      </c>
      <c r="C239" s="310" t="s">
        <v>214</v>
      </c>
      <c r="D239" t="str">
        <f t="shared" si="12"/>
        <v/>
      </c>
      <c r="E239" t="str">
        <f t="shared" si="13"/>
        <v/>
      </c>
      <c r="F239" t="str">
        <f t="shared" si="14"/>
        <v/>
      </c>
      <c r="G239" t="str">
        <f t="shared" si="15"/>
        <v/>
      </c>
      <c r="H239">
        <f>COUNTIFS('Principles (All)'!M:M,"NA",'Principles (All)'!$E:$E,Summary!$B239)</f>
        <v>0</v>
      </c>
      <c r="I239">
        <f>COUNTIFS('Principles (All)'!N:N,"NA",'Principles (All)'!$E:$E,Summary!$B239)</f>
        <v>0</v>
      </c>
      <c r="J239">
        <f>COUNTIFS('Principles (All)'!O:O,"NA",'Principles (All)'!$E:$E,Summary!$B239)</f>
        <v>0</v>
      </c>
      <c r="K239">
        <f>COUNTIFS('Principles (All)'!P:P,"NA",'Principles (All)'!$E:$E,Summary!$B239)</f>
        <v>0</v>
      </c>
      <c r="L239">
        <f>COUNTIFS('Principles (All)'!M:M,"N",'Principles (All)'!$E:$E,Summary!$B239)</f>
        <v>0</v>
      </c>
      <c r="M239">
        <f>COUNTIFS('Principles (All)'!N:N,"N",'Principles (All)'!$E:$E,Summary!$B239)</f>
        <v>0</v>
      </c>
      <c r="N239">
        <f>COUNTIFS('Principles (All)'!O:O,"N",'Principles (All)'!$E:$E,Summary!$B239)</f>
        <v>0</v>
      </c>
      <c r="O239">
        <f>COUNTIFS('Principles (All)'!P:P,"N",'Principles (All)'!$E:$E,Summary!$B239)</f>
        <v>0</v>
      </c>
      <c r="P239">
        <f>COUNTIFS('Principles (All)'!M:M,"Not Assessed",'Principles (All)'!$E:$E,Summary!$B239)</f>
        <v>0</v>
      </c>
      <c r="Q239">
        <f>COUNTIFS('Principles (All)'!N:N,"Not Assessed",'Principles (All)'!$E:$E,Summary!$B239)</f>
        <v>0</v>
      </c>
      <c r="R239">
        <f>COUNTIFS('Principles (All)'!O:O,"Not Assessed",'Principles (All)'!$E:$E,Summary!$B239)</f>
        <v>0</v>
      </c>
      <c r="S239">
        <f>COUNTIFS('Principles (All)'!P:P,"Not Assessed",'Principles (All)'!$E:$E,Summary!$B239)</f>
        <v>0</v>
      </c>
      <c r="T239">
        <f>COUNTIFS('Principles (All)'!M:M,"Y",'Principles (All)'!$E:$E,Summary!$B239)</f>
        <v>0</v>
      </c>
      <c r="U239">
        <f>COUNTIFS('Principles (All)'!N:N,"Y",'Principles (All)'!$E:$E,Summary!$B239)</f>
        <v>0</v>
      </c>
      <c r="V239">
        <f>COUNTIFS('Principles (All)'!O:O,"Y",'Principles (All)'!$E:$E,Summary!$B239)</f>
        <v>0</v>
      </c>
      <c r="W239">
        <f>COUNTIFS('Principles (All)'!P:P,"Y",'Principles (All)'!$E:$E,Summary!$B239)</f>
        <v>0</v>
      </c>
    </row>
    <row r="240" spans="1:23" ht="14.4">
      <c r="A240" s="322" t="s">
        <v>264</v>
      </c>
      <c r="B240" s="309" t="s">
        <v>479</v>
      </c>
      <c r="C240" s="312" t="s">
        <v>225</v>
      </c>
      <c r="D240" t="str">
        <f t="shared" si="12"/>
        <v/>
      </c>
      <c r="E240" t="str">
        <f t="shared" si="13"/>
        <v/>
      </c>
      <c r="F240" t="str">
        <f t="shared" si="14"/>
        <v/>
      </c>
      <c r="G240" t="str">
        <f t="shared" si="15"/>
        <v/>
      </c>
      <c r="H240">
        <f>COUNTIFS('Principles (All)'!M:M,"NA",'Principles (All)'!$E:$E,Summary!$B240)</f>
        <v>0</v>
      </c>
      <c r="I240">
        <f>COUNTIFS('Principles (All)'!N:N,"NA",'Principles (All)'!$E:$E,Summary!$B240)</f>
        <v>0</v>
      </c>
      <c r="J240">
        <f>COUNTIFS('Principles (All)'!O:O,"NA",'Principles (All)'!$E:$E,Summary!$B240)</f>
        <v>0</v>
      </c>
      <c r="K240">
        <f>COUNTIFS('Principles (All)'!P:P,"NA",'Principles (All)'!$E:$E,Summary!$B240)</f>
        <v>0</v>
      </c>
      <c r="L240">
        <f>COUNTIFS('Principles (All)'!M:M,"N",'Principles (All)'!$E:$E,Summary!$B240)</f>
        <v>0</v>
      </c>
      <c r="M240">
        <f>COUNTIFS('Principles (All)'!N:N,"N",'Principles (All)'!$E:$E,Summary!$B240)</f>
        <v>0</v>
      </c>
      <c r="N240">
        <f>COUNTIFS('Principles (All)'!O:O,"N",'Principles (All)'!$E:$E,Summary!$B240)</f>
        <v>0</v>
      </c>
      <c r="O240">
        <f>COUNTIFS('Principles (All)'!P:P,"N",'Principles (All)'!$E:$E,Summary!$B240)</f>
        <v>0</v>
      </c>
      <c r="P240">
        <f>COUNTIFS('Principles (All)'!M:M,"Not Assessed",'Principles (All)'!$E:$E,Summary!$B240)</f>
        <v>0</v>
      </c>
      <c r="Q240">
        <f>COUNTIFS('Principles (All)'!N:N,"Not Assessed",'Principles (All)'!$E:$E,Summary!$B240)</f>
        <v>0</v>
      </c>
      <c r="R240">
        <f>COUNTIFS('Principles (All)'!O:O,"Not Assessed",'Principles (All)'!$E:$E,Summary!$B240)</f>
        <v>0</v>
      </c>
      <c r="S240">
        <f>COUNTIFS('Principles (All)'!P:P,"Not Assessed",'Principles (All)'!$E:$E,Summary!$B240)</f>
        <v>0</v>
      </c>
      <c r="T240">
        <f>COUNTIFS('Principles (All)'!M:M,"Y",'Principles (All)'!$E:$E,Summary!$B240)</f>
        <v>0</v>
      </c>
      <c r="U240">
        <f>COUNTIFS('Principles (All)'!N:N,"Y",'Principles (All)'!$E:$E,Summary!$B240)</f>
        <v>0</v>
      </c>
      <c r="V240">
        <f>COUNTIFS('Principles (All)'!O:O,"Y",'Principles (All)'!$E:$E,Summary!$B240)</f>
        <v>0</v>
      </c>
      <c r="W240">
        <f>COUNTIFS('Principles (All)'!P:P,"Y",'Principles (All)'!$E:$E,Summary!$B240)</f>
        <v>0</v>
      </c>
    </row>
    <row r="241" spans="1:23" ht="14.4">
      <c r="A241" s="322" t="s">
        <v>264</v>
      </c>
      <c r="B241" s="309" t="s">
        <v>480</v>
      </c>
      <c r="C241" s="312" t="s">
        <v>225</v>
      </c>
      <c r="D241" t="str">
        <f t="shared" si="12"/>
        <v/>
      </c>
      <c r="E241" t="str">
        <f t="shared" si="13"/>
        <v/>
      </c>
      <c r="F241" t="str">
        <f t="shared" si="14"/>
        <v/>
      </c>
      <c r="G241" t="str">
        <f t="shared" si="15"/>
        <v/>
      </c>
      <c r="H241">
        <f>COUNTIFS('Principles (All)'!M:M,"NA",'Principles (All)'!$E:$E,Summary!$B241)</f>
        <v>0</v>
      </c>
      <c r="I241">
        <f>COUNTIFS('Principles (All)'!N:N,"NA",'Principles (All)'!$E:$E,Summary!$B241)</f>
        <v>0</v>
      </c>
      <c r="J241">
        <f>COUNTIFS('Principles (All)'!O:O,"NA",'Principles (All)'!$E:$E,Summary!$B241)</f>
        <v>0</v>
      </c>
      <c r="K241">
        <f>COUNTIFS('Principles (All)'!P:P,"NA",'Principles (All)'!$E:$E,Summary!$B241)</f>
        <v>0</v>
      </c>
      <c r="L241">
        <f>COUNTIFS('Principles (All)'!M:M,"N",'Principles (All)'!$E:$E,Summary!$B241)</f>
        <v>0</v>
      </c>
      <c r="M241">
        <f>COUNTIFS('Principles (All)'!N:N,"N",'Principles (All)'!$E:$E,Summary!$B241)</f>
        <v>0</v>
      </c>
      <c r="N241">
        <f>COUNTIFS('Principles (All)'!O:O,"N",'Principles (All)'!$E:$E,Summary!$B241)</f>
        <v>0</v>
      </c>
      <c r="O241">
        <f>COUNTIFS('Principles (All)'!P:P,"N",'Principles (All)'!$E:$E,Summary!$B241)</f>
        <v>0</v>
      </c>
      <c r="P241">
        <f>COUNTIFS('Principles (All)'!M:M,"Not Assessed",'Principles (All)'!$E:$E,Summary!$B241)</f>
        <v>0</v>
      </c>
      <c r="Q241">
        <f>COUNTIFS('Principles (All)'!N:N,"Not Assessed",'Principles (All)'!$E:$E,Summary!$B241)</f>
        <v>0</v>
      </c>
      <c r="R241">
        <f>COUNTIFS('Principles (All)'!O:O,"Not Assessed",'Principles (All)'!$E:$E,Summary!$B241)</f>
        <v>0</v>
      </c>
      <c r="S241">
        <f>COUNTIFS('Principles (All)'!P:P,"Not Assessed",'Principles (All)'!$E:$E,Summary!$B241)</f>
        <v>0</v>
      </c>
      <c r="T241">
        <f>COUNTIFS('Principles (All)'!M:M,"Y",'Principles (All)'!$E:$E,Summary!$B241)</f>
        <v>0</v>
      </c>
      <c r="U241">
        <f>COUNTIFS('Principles (All)'!N:N,"Y",'Principles (All)'!$E:$E,Summary!$B241)</f>
        <v>0</v>
      </c>
      <c r="V241">
        <f>COUNTIFS('Principles (All)'!O:O,"Y",'Principles (All)'!$E:$E,Summary!$B241)</f>
        <v>0</v>
      </c>
      <c r="W241">
        <f>COUNTIFS('Principles (All)'!P:P,"Y",'Principles (All)'!$E:$E,Summary!$B241)</f>
        <v>0</v>
      </c>
    </row>
    <row r="242" spans="1:23" ht="14.4">
      <c r="A242" s="322" t="s">
        <v>264</v>
      </c>
      <c r="B242" s="309" t="s">
        <v>481</v>
      </c>
      <c r="C242" s="312" t="s">
        <v>225</v>
      </c>
      <c r="D242" t="str">
        <f t="shared" si="12"/>
        <v/>
      </c>
      <c r="E242" t="str">
        <f t="shared" si="13"/>
        <v/>
      </c>
      <c r="F242" t="str">
        <f t="shared" si="14"/>
        <v/>
      </c>
      <c r="G242" t="str">
        <f t="shared" si="15"/>
        <v/>
      </c>
      <c r="H242">
        <f>COUNTIFS('Principles (All)'!M:M,"NA",'Principles (All)'!$E:$E,Summary!$B242)</f>
        <v>0</v>
      </c>
      <c r="I242">
        <f>COUNTIFS('Principles (All)'!N:N,"NA",'Principles (All)'!$E:$E,Summary!$B242)</f>
        <v>0</v>
      </c>
      <c r="J242">
        <f>COUNTIFS('Principles (All)'!O:O,"NA",'Principles (All)'!$E:$E,Summary!$B242)</f>
        <v>0</v>
      </c>
      <c r="K242">
        <f>COUNTIFS('Principles (All)'!P:P,"NA",'Principles (All)'!$E:$E,Summary!$B242)</f>
        <v>0</v>
      </c>
      <c r="L242">
        <f>COUNTIFS('Principles (All)'!M:M,"N",'Principles (All)'!$E:$E,Summary!$B242)</f>
        <v>0</v>
      </c>
      <c r="M242">
        <f>COUNTIFS('Principles (All)'!N:N,"N",'Principles (All)'!$E:$E,Summary!$B242)</f>
        <v>0</v>
      </c>
      <c r="N242">
        <f>COUNTIFS('Principles (All)'!O:O,"N",'Principles (All)'!$E:$E,Summary!$B242)</f>
        <v>0</v>
      </c>
      <c r="O242">
        <f>COUNTIFS('Principles (All)'!P:P,"N",'Principles (All)'!$E:$E,Summary!$B242)</f>
        <v>0</v>
      </c>
      <c r="P242">
        <f>COUNTIFS('Principles (All)'!M:M,"Not Assessed",'Principles (All)'!$E:$E,Summary!$B242)</f>
        <v>0</v>
      </c>
      <c r="Q242">
        <f>COUNTIFS('Principles (All)'!N:N,"Not Assessed",'Principles (All)'!$E:$E,Summary!$B242)</f>
        <v>0</v>
      </c>
      <c r="R242">
        <f>COUNTIFS('Principles (All)'!O:O,"Not Assessed",'Principles (All)'!$E:$E,Summary!$B242)</f>
        <v>0</v>
      </c>
      <c r="S242">
        <f>COUNTIFS('Principles (All)'!P:P,"Not Assessed",'Principles (All)'!$E:$E,Summary!$B242)</f>
        <v>0</v>
      </c>
      <c r="T242">
        <f>COUNTIFS('Principles (All)'!M:M,"Y",'Principles (All)'!$E:$E,Summary!$B242)</f>
        <v>0</v>
      </c>
      <c r="U242">
        <f>COUNTIFS('Principles (All)'!N:N,"Y",'Principles (All)'!$E:$E,Summary!$B242)</f>
        <v>0</v>
      </c>
      <c r="V242">
        <f>COUNTIFS('Principles (All)'!O:O,"Y",'Principles (All)'!$E:$E,Summary!$B242)</f>
        <v>0</v>
      </c>
      <c r="W242">
        <f>COUNTIFS('Principles (All)'!P:P,"Y",'Principles (All)'!$E:$E,Summary!$B242)</f>
        <v>0</v>
      </c>
    </row>
    <row r="243" spans="1:23" ht="14.4">
      <c r="A243" s="322" t="s">
        <v>264</v>
      </c>
      <c r="B243" s="309" t="s">
        <v>482</v>
      </c>
      <c r="C243" s="312" t="s">
        <v>225</v>
      </c>
      <c r="D243" t="str">
        <f t="shared" si="12"/>
        <v/>
      </c>
      <c r="E243" t="str">
        <f t="shared" si="13"/>
        <v/>
      </c>
      <c r="F243" t="str">
        <f t="shared" si="14"/>
        <v/>
      </c>
      <c r="G243" t="str">
        <f t="shared" si="15"/>
        <v/>
      </c>
      <c r="H243">
        <f>COUNTIFS('Principles (All)'!M:M,"NA",'Principles (All)'!$E:$E,Summary!$B243)</f>
        <v>0</v>
      </c>
      <c r="I243">
        <f>COUNTIFS('Principles (All)'!N:N,"NA",'Principles (All)'!$E:$E,Summary!$B243)</f>
        <v>0</v>
      </c>
      <c r="J243">
        <f>COUNTIFS('Principles (All)'!O:O,"NA",'Principles (All)'!$E:$E,Summary!$B243)</f>
        <v>0</v>
      </c>
      <c r="K243">
        <f>COUNTIFS('Principles (All)'!P:P,"NA",'Principles (All)'!$E:$E,Summary!$B243)</f>
        <v>0</v>
      </c>
      <c r="L243">
        <f>COUNTIFS('Principles (All)'!M:M,"N",'Principles (All)'!$E:$E,Summary!$B243)</f>
        <v>0</v>
      </c>
      <c r="M243">
        <f>COUNTIFS('Principles (All)'!N:N,"N",'Principles (All)'!$E:$E,Summary!$B243)</f>
        <v>0</v>
      </c>
      <c r="N243">
        <f>COUNTIFS('Principles (All)'!O:O,"N",'Principles (All)'!$E:$E,Summary!$B243)</f>
        <v>0</v>
      </c>
      <c r="O243">
        <f>COUNTIFS('Principles (All)'!P:P,"N",'Principles (All)'!$E:$E,Summary!$B243)</f>
        <v>0</v>
      </c>
      <c r="P243">
        <f>COUNTIFS('Principles (All)'!M:M,"Not Assessed",'Principles (All)'!$E:$E,Summary!$B243)</f>
        <v>0</v>
      </c>
      <c r="Q243">
        <f>COUNTIFS('Principles (All)'!N:N,"Not Assessed",'Principles (All)'!$E:$E,Summary!$B243)</f>
        <v>0</v>
      </c>
      <c r="R243">
        <f>COUNTIFS('Principles (All)'!O:O,"Not Assessed",'Principles (All)'!$E:$E,Summary!$B243)</f>
        <v>0</v>
      </c>
      <c r="S243">
        <f>COUNTIFS('Principles (All)'!P:P,"Not Assessed",'Principles (All)'!$E:$E,Summary!$B243)</f>
        <v>0</v>
      </c>
      <c r="T243">
        <f>COUNTIFS('Principles (All)'!M:M,"Y",'Principles (All)'!$E:$E,Summary!$B243)</f>
        <v>0</v>
      </c>
      <c r="U243">
        <f>COUNTIFS('Principles (All)'!N:N,"Y",'Principles (All)'!$E:$E,Summary!$B243)</f>
        <v>0</v>
      </c>
      <c r="V243">
        <f>COUNTIFS('Principles (All)'!O:O,"Y",'Principles (All)'!$E:$E,Summary!$B243)</f>
        <v>0</v>
      </c>
      <c r="W243">
        <f>COUNTIFS('Principles (All)'!P:P,"Y",'Principles (All)'!$E:$E,Summary!$B243)</f>
        <v>0</v>
      </c>
    </row>
    <row r="244" spans="1:23" ht="14.4">
      <c r="A244" s="322" t="s">
        <v>264</v>
      </c>
      <c r="B244" s="309" t="s">
        <v>483</v>
      </c>
      <c r="C244" s="312" t="s">
        <v>225</v>
      </c>
      <c r="D244" t="str">
        <f t="shared" si="12"/>
        <v/>
      </c>
      <c r="E244" t="str">
        <f t="shared" si="13"/>
        <v/>
      </c>
      <c r="F244" t="str">
        <f t="shared" si="14"/>
        <v/>
      </c>
      <c r="G244" t="str">
        <f t="shared" si="15"/>
        <v/>
      </c>
      <c r="H244">
        <f>COUNTIFS('Principles (All)'!M:M,"NA",'Principles (All)'!$E:$E,Summary!$B244)</f>
        <v>0</v>
      </c>
      <c r="I244">
        <f>COUNTIFS('Principles (All)'!N:N,"NA",'Principles (All)'!$E:$E,Summary!$B244)</f>
        <v>0</v>
      </c>
      <c r="J244">
        <f>COUNTIFS('Principles (All)'!O:O,"NA",'Principles (All)'!$E:$E,Summary!$B244)</f>
        <v>0</v>
      </c>
      <c r="K244">
        <f>COUNTIFS('Principles (All)'!P:P,"NA",'Principles (All)'!$E:$E,Summary!$B244)</f>
        <v>0</v>
      </c>
      <c r="L244">
        <f>COUNTIFS('Principles (All)'!M:M,"N",'Principles (All)'!$E:$E,Summary!$B244)</f>
        <v>0</v>
      </c>
      <c r="M244">
        <f>COUNTIFS('Principles (All)'!N:N,"N",'Principles (All)'!$E:$E,Summary!$B244)</f>
        <v>0</v>
      </c>
      <c r="N244">
        <f>COUNTIFS('Principles (All)'!O:O,"N",'Principles (All)'!$E:$E,Summary!$B244)</f>
        <v>0</v>
      </c>
      <c r="O244">
        <f>COUNTIFS('Principles (All)'!P:P,"N",'Principles (All)'!$E:$E,Summary!$B244)</f>
        <v>0</v>
      </c>
      <c r="P244">
        <f>COUNTIFS('Principles (All)'!M:M,"Not Assessed",'Principles (All)'!$E:$E,Summary!$B244)</f>
        <v>0</v>
      </c>
      <c r="Q244">
        <f>COUNTIFS('Principles (All)'!N:N,"Not Assessed",'Principles (All)'!$E:$E,Summary!$B244)</f>
        <v>0</v>
      </c>
      <c r="R244">
        <f>COUNTIFS('Principles (All)'!O:O,"Not Assessed",'Principles (All)'!$E:$E,Summary!$B244)</f>
        <v>0</v>
      </c>
      <c r="S244">
        <f>COUNTIFS('Principles (All)'!P:P,"Not Assessed",'Principles (All)'!$E:$E,Summary!$B244)</f>
        <v>0</v>
      </c>
      <c r="T244">
        <f>COUNTIFS('Principles (All)'!M:M,"Y",'Principles (All)'!$E:$E,Summary!$B244)</f>
        <v>0</v>
      </c>
      <c r="U244">
        <f>COUNTIFS('Principles (All)'!N:N,"Y",'Principles (All)'!$E:$E,Summary!$B244)</f>
        <v>0</v>
      </c>
      <c r="V244">
        <f>COUNTIFS('Principles (All)'!O:O,"Y",'Principles (All)'!$E:$E,Summary!$B244)</f>
        <v>0</v>
      </c>
      <c r="W244">
        <f>COUNTIFS('Principles (All)'!P:P,"Y",'Principles (All)'!$E:$E,Summary!$B244)</f>
        <v>0</v>
      </c>
    </row>
    <row r="245" spans="1:23" ht="14.4">
      <c r="A245" s="322" t="s">
        <v>266</v>
      </c>
      <c r="B245" s="309" t="s">
        <v>484</v>
      </c>
      <c r="C245" s="310" t="s">
        <v>214</v>
      </c>
      <c r="D245" t="str">
        <f t="shared" si="12"/>
        <v/>
      </c>
      <c r="E245" t="str">
        <f t="shared" si="13"/>
        <v/>
      </c>
      <c r="F245" t="str">
        <f t="shared" si="14"/>
        <v/>
      </c>
      <c r="G245" t="str">
        <f t="shared" si="15"/>
        <v/>
      </c>
      <c r="H245">
        <f>COUNTIFS('Principles (All)'!M:M,"NA",'Principles (All)'!$E:$E,Summary!$B245)</f>
        <v>0</v>
      </c>
      <c r="I245">
        <f>COUNTIFS('Principles (All)'!N:N,"NA",'Principles (All)'!$E:$E,Summary!$B245)</f>
        <v>0</v>
      </c>
      <c r="J245">
        <f>COUNTIFS('Principles (All)'!O:O,"NA",'Principles (All)'!$E:$E,Summary!$B245)</f>
        <v>0</v>
      </c>
      <c r="K245">
        <f>COUNTIFS('Principles (All)'!P:P,"NA",'Principles (All)'!$E:$E,Summary!$B245)</f>
        <v>0</v>
      </c>
      <c r="L245">
        <f>COUNTIFS('Principles (All)'!M:M,"N",'Principles (All)'!$E:$E,Summary!$B245)</f>
        <v>0</v>
      </c>
      <c r="M245">
        <f>COUNTIFS('Principles (All)'!N:N,"N",'Principles (All)'!$E:$E,Summary!$B245)</f>
        <v>0</v>
      </c>
      <c r="N245">
        <f>COUNTIFS('Principles (All)'!O:O,"N",'Principles (All)'!$E:$E,Summary!$B245)</f>
        <v>0</v>
      </c>
      <c r="O245">
        <f>COUNTIFS('Principles (All)'!P:P,"N",'Principles (All)'!$E:$E,Summary!$B245)</f>
        <v>0</v>
      </c>
      <c r="P245">
        <f>COUNTIFS('Principles (All)'!M:M,"Not Assessed",'Principles (All)'!$E:$E,Summary!$B245)</f>
        <v>0</v>
      </c>
      <c r="Q245">
        <f>COUNTIFS('Principles (All)'!N:N,"Not Assessed",'Principles (All)'!$E:$E,Summary!$B245)</f>
        <v>0</v>
      </c>
      <c r="R245">
        <f>COUNTIFS('Principles (All)'!O:O,"Not Assessed",'Principles (All)'!$E:$E,Summary!$B245)</f>
        <v>0</v>
      </c>
      <c r="S245">
        <f>COUNTIFS('Principles (All)'!P:P,"Not Assessed",'Principles (All)'!$E:$E,Summary!$B245)</f>
        <v>0</v>
      </c>
      <c r="T245">
        <f>COUNTIFS('Principles (All)'!M:M,"Y",'Principles (All)'!$E:$E,Summary!$B245)</f>
        <v>0</v>
      </c>
      <c r="U245">
        <f>COUNTIFS('Principles (All)'!N:N,"Y",'Principles (All)'!$E:$E,Summary!$B245)</f>
        <v>0</v>
      </c>
      <c r="V245">
        <f>COUNTIFS('Principles (All)'!O:O,"Y",'Principles (All)'!$E:$E,Summary!$B245)</f>
        <v>0</v>
      </c>
      <c r="W245">
        <f>COUNTIFS('Principles (All)'!P:P,"Y",'Principles (All)'!$E:$E,Summary!$B245)</f>
        <v>0</v>
      </c>
    </row>
    <row r="246" spans="1:23" ht="14.4">
      <c r="A246" s="322" t="s">
        <v>266</v>
      </c>
      <c r="B246" s="309" t="s">
        <v>485</v>
      </c>
      <c r="C246" s="310" t="s">
        <v>214</v>
      </c>
      <c r="D246" t="str">
        <f t="shared" si="12"/>
        <v/>
      </c>
      <c r="E246" t="str">
        <f t="shared" si="13"/>
        <v/>
      </c>
      <c r="F246" t="str">
        <f t="shared" si="14"/>
        <v/>
      </c>
      <c r="G246" t="str">
        <f t="shared" si="15"/>
        <v/>
      </c>
      <c r="H246">
        <f>COUNTIFS('Principles (All)'!M:M,"NA",'Principles (All)'!$E:$E,Summary!$B246)</f>
        <v>0</v>
      </c>
      <c r="I246">
        <f>COUNTIFS('Principles (All)'!N:N,"NA",'Principles (All)'!$E:$E,Summary!$B246)</f>
        <v>0</v>
      </c>
      <c r="J246">
        <f>COUNTIFS('Principles (All)'!O:O,"NA",'Principles (All)'!$E:$E,Summary!$B246)</f>
        <v>0</v>
      </c>
      <c r="K246">
        <f>COUNTIFS('Principles (All)'!P:P,"NA",'Principles (All)'!$E:$E,Summary!$B246)</f>
        <v>0</v>
      </c>
      <c r="L246">
        <f>COUNTIFS('Principles (All)'!M:M,"N",'Principles (All)'!$E:$E,Summary!$B246)</f>
        <v>0</v>
      </c>
      <c r="M246">
        <f>COUNTIFS('Principles (All)'!N:N,"N",'Principles (All)'!$E:$E,Summary!$B246)</f>
        <v>0</v>
      </c>
      <c r="N246">
        <f>COUNTIFS('Principles (All)'!O:O,"N",'Principles (All)'!$E:$E,Summary!$B246)</f>
        <v>0</v>
      </c>
      <c r="O246">
        <f>COUNTIFS('Principles (All)'!P:P,"N",'Principles (All)'!$E:$E,Summary!$B246)</f>
        <v>0</v>
      </c>
      <c r="P246">
        <f>COUNTIFS('Principles (All)'!M:M,"Not Assessed",'Principles (All)'!$E:$E,Summary!$B246)</f>
        <v>0</v>
      </c>
      <c r="Q246">
        <f>COUNTIFS('Principles (All)'!N:N,"Not Assessed",'Principles (All)'!$E:$E,Summary!$B246)</f>
        <v>0</v>
      </c>
      <c r="R246">
        <f>COUNTIFS('Principles (All)'!O:O,"Not Assessed",'Principles (All)'!$E:$E,Summary!$B246)</f>
        <v>0</v>
      </c>
      <c r="S246">
        <f>COUNTIFS('Principles (All)'!P:P,"Not Assessed",'Principles (All)'!$E:$E,Summary!$B246)</f>
        <v>0</v>
      </c>
      <c r="T246">
        <f>COUNTIFS('Principles (All)'!M:M,"Y",'Principles (All)'!$E:$E,Summary!$B246)</f>
        <v>0</v>
      </c>
      <c r="U246">
        <f>COUNTIFS('Principles (All)'!N:N,"Y",'Principles (All)'!$E:$E,Summary!$B246)</f>
        <v>0</v>
      </c>
      <c r="V246">
        <f>COUNTIFS('Principles (All)'!O:O,"Y",'Principles (All)'!$E:$E,Summary!$B246)</f>
        <v>0</v>
      </c>
      <c r="W246">
        <f>COUNTIFS('Principles (All)'!P:P,"Y",'Principles (All)'!$E:$E,Summary!$B246)</f>
        <v>0</v>
      </c>
    </row>
    <row r="247" spans="1:23" ht="14.4">
      <c r="A247" s="322" t="s">
        <v>266</v>
      </c>
      <c r="B247" s="309" t="s">
        <v>486</v>
      </c>
      <c r="C247" s="310" t="s">
        <v>214</v>
      </c>
      <c r="D247" t="str">
        <f t="shared" si="12"/>
        <v/>
      </c>
      <c r="E247" t="str">
        <f t="shared" si="13"/>
        <v/>
      </c>
      <c r="F247" t="str">
        <f t="shared" si="14"/>
        <v/>
      </c>
      <c r="G247" t="str">
        <f t="shared" si="15"/>
        <v/>
      </c>
      <c r="H247">
        <f>COUNTIFS('Principles (All)'!M:M,"NA",'Principles (All)'!$E:$E,Summary!$B247)</f>
        <v>0</v>
      </c>
      <c r="I247">
        <f>COUNTIFS('Principles (All)'!N:N,"NA",'Principles (All)'!$E:$E,Summary!$B247)</f>
        <v>0</v>
      </c>
      <c r="J247">
        <f>COUNTIFS('Principles (All)'!O:O,"NA",'Principles (All)'!$E:$E,Summary!$B247)</f>
        <v>0</v>
      </c>
      <c r="K247">
        <f>COUNTIFS('Principles (All)'!P:P,"NA",'Principles (All)'!$E:$E,Summary!$B247)</f>
        <v>0</v>
      </c>
      <c r="L247">
        <f>COUNTIFS('Principles (All)'!M:M,"N",'Principles (All)'!$E:$E,Summary!$B247)</f>
        <v>0</v>
      </c>
      <c r="M247">
        <f>COUNTIFS('Principles (All)'!N:N,"N",'Principles (All)'!$E:$E,Summary!$B247)</f>
        <v>0</v>
      </c>
      <c r="N247">
        <f>COUNTIFS('Principles (All)'!O:O,"N",'Principles (All)'!$E:$E,Summary!$B247)</f>
        <v>0</v>
      </c>
      <c r="O247">
        <f>COUNTIFS('Principles (All)'!P:P,"N",'Principles (All)'!$E:$E,Summary!$B247)</f>
        <v>0</v>
      </c>
      <c r="P247">
        <f>COUNTIFS('Principles (All)'!M:M,"Not Assessed",'Principles (All)'!$E:$E,Summary!$B247)</f>
        <v>0</v>
      </c>
      <c r="Q247">
        <f>COUNTIFS('Principles (All)'!N:N,"Not Assessed",'Principles (All)'!$E:$E,Summary!$B247)</f>
        <v>0</v>
      </c>
      <c r="R247">
        <f>COUNTIFS('Principles (All)'!O:O,"Not Assessed",'Principles (All)'!$E:$E,Summary!$B247)</f>
        <v>0</v>
      </c>
      <c r="S247">
        <f>COUNTIFS('Principles (All)'!P:P,"Not Assessed",'Principles (All)'!$E:$E,Summary!$B247)</f>
        <v>0</v>
      </c>
      <c r="T247">
        <f>COUNTIFS('Principles (All)'!M:M,"Y",'Principles (All)'!$E:$E,Summary!$B247)</f>
        <v>0</v>
      </c>
      <c r="U247">
        <f>COUNTIFS('Principles (All)'!N:N,"Y",'Principles (All)'!$E:$E,Summary!$B247)</f>
        <v>0</v>
      </c>
      <c r="V247">
        <f>COUNTIFS('Principles (All)'!O:O,"Y",'Principles (All)'!$E:$E,Summary!$B247)</f>
        <v>0</v>
      </c>
      <c r="W247">
        <f>COUNTIFS('Principles (All)'!P:P,"Y",'Principles (All)'!$E:$E,Summary!$B247)</f>
        <v>0</v>
      </c>
    </row>
    <row r="248" spans="1:23" ht="14.4">
      <c r="A248" s="322" t="s">
        <v>266</v>
      </c>
      <c r="B248" s="309" t="s">
        <v>487</v>
      </c>
      <c r="C248" s="310" t="s">
        <v>214</v>
      </c>
      <c r="D248" t="str">
        <f t="shared" si="12"/>
        <v/>
      </c>
      <c r="E248" t="str">
        <f t="shared" si="13"/>
        <v/>
      </c>
      <c r="F248" t="str">
        <f t="shared" si="14"/>
        <v/>
      </c>
      <c r="G248" t="str">
        <f t="shared" si="15"/>
        <v/>
      </c>
      <c r="H248">
        <f>COUNTIFS('Principles (All)'!M:M,"NA",'Principles (All)'!$E:$E,Summary!$B248)</f>
        <v>0</v>
      </c>
      <c r="I248">
        <f>COUNTIFS('Principles (All)'!N:N,"NA",'Principles (All)'!$E:$E,Summary!$B248)</f>
        <v>0</v>
      </c>
      <c r="J248">
        <f>COUNTIFS('Principles (All)'!O:O,"NA",'Principles (All)'!$E:$E,Summary!$B248)</f>
        <v>0</v>
      </c>
      <c r="K248">
        <f>COUNTIFS('Principles (All)'!P:P,"NA",'Principles (All)'!$E:$E,Summary!$B248)</f>
        <v>0</v>
      </c>
      <c r="L248">
        <f>COUNTIFS('Principles (All)'!M:M,"N",'Principles (All)'!$E:$E,Summary!$B248)</f>
        <v>0</v>
      </c>
      <c r="M248">
        <f>COUNTIFS('Principles (All)'!N:N,"N",'Principles (All)'!$E:$E,Summary!$B248)</f>
        <v>0</v>
      </c>
      <c r="N248">
        <f>COUNTIFS('Principles (All)'!O:O,"N",'Principles (All)'!$E:$E,Summary!$B248)</f>
        <v>0</v>
      </c>
      <c r="O248">
        <f>COUNTIFS('Principles (All)'!P:P,"N",'Principles (All)'!$E:$E,Summary!$B248)</f>
        <v>0</v>
      </c>
      <c r="P248">
        <f>COUNTIFS('Principles (All)'!M:M,"Not Assessed",'Principles (All)'!$E:$E,Summary!$B248)</f>
        <v>0</v>
      </c>
      <c r="Q248">
        <f>COUNTIFS('Principles (All)'!N:N,"Not Assessed",'Principles (All)'!$E:$E,Summary!$B248)</f>
        <v>0</v>
      </c>
      <c r="R248">
        <f>COUNTIFS('Principles (All)'!O:O,"Not Assessed",'Principles (All)'!$E:$E,Summary!$B248)</f>
        <v>0</v>
      </c>
      <c r="S248">
        <f>COUNTIFS('Principles (All)'!P:P,"Not Assessed",'Principles (All)'!$E:$E,Summary!$B248)</f>
        <v>0</v>
      </c>
      <c r="T248">
        <f>COUNTIFS('Principles (All)'!M:M,"Y",'Principles (All)'!$E:$E,Summary!$B248)</f>
        <v>0</v>
      </c>
      <c r="U248">
        <f>COUNTIFS('Principles (All)'!N:N,"Y",'Principles (All)'!$E:$E,Summary!$B248)</f>
        <v>0</v>
      </c>
      <c r="V248">
        <f>COUNTIFS('Principles (All)'!O:O,"Y",'Principles (All)'!$E:$E,Summary!$B248)</f>
        <v>0</v>
      </c>
      <c r="W248">
        <f>COUNTIFS('Principles (All)'!P:P,"Y",'Principles (All)'!$E:$E,Summary!$B248)</f>
        <v>0</v>
      </c>
    </row>
    <row r="249" spans="1:23" ht="14.4">
      <c r="A249" s="322" t="s">
        <v>266</v>
      </c>
      <c r="B249" s="309" t="s">
        <v>488</v>
      </c>
      <c r="C249" s="310" t="s">
        <v>214</v>
      </c>
      <c r="D249" t="str">
        <f t="shared" si="12"/>
        <v/>
      </c>
      <c r="E249" t="str">
        <f t="shared" si="13"/>
        <v/>
      </c>
      <c r="F249" t="str">
        <f t="shared" si="14"/>
        <v/>
      </c>
      <c r="G249" t="str">
        <f t="shared" si="15"/>
        <v/>
      </c>
      <c r="H249">
        <f>COUNTIFS('Principles (All)'!M:M,"NA",'Principles (All)'!$E:$E,Summary!$B249)</f>
        <v>0</v>
      </c>
      <c r="I249">
        <f>COUNTIFS('Principles (All)'!N:N,"NA",'Principles (All)'!$E:$E,Summary!$B249)</f>
        <v>0</v>
      </c>
      <c r="J249">
        <f>COUNTIFS('Principles (All)'!O:O,"NA",'Principles (All)'!$E:$E,Summary!$B249)</f>
        <v>0</v>
      </c>
      <c r="K249">
        <f>COUNTIFS('Principles (All)'!P:P,"NA",'Principles (All)'!$E:$E,Summary!$B249)</f>
        <v>0</v>
      </c>
      <c r="L249">
        <f>COUNTIFS('Principles (All)'!M:M,"N",'Principles (All)'!$E:$E,Summary!$B249)</f>
        <v>0</v>
      </c>
      <c r="M249">
        <f>COUNTIFS('Principles (All)'!N:N,"N",'Principles (All)'!$E:$E,Summary!$B249)</f>
        <v>0</v>
      </c>
      <c r="N249">
        <f>COUNTIFS('Principles (All)'!O:O,"N",'Principles (All)'!$E:$E,Summary!$B249)</f>
        <v>0</v>
      </c>
      <c r="O249">
        <f>COUNTIFS('Principles (All)'!P:P,"N",'Principles (All)'!$E:$E,Summary!$B249)</f>
        <v>0</v>
      </c>
      <c r="P249">
        <f>COUNTIFS('Principles (All)'!M:M,"Not Assessed",'Principles (All)'!$E:$E,Summary!$B249)</f>
        <v>0</v>
      </c>
      <c r="Q249">
        <f>COUNTIFS('Principles (All)'!N:N,"Not Assessed",'Principles (All)'!$E:$E,Summary!$B249)</f>
        <v>0</v>
      </c>
      <c r="R249">
        <f>COUNTIFS('Principles (All)'!O:O,"Not Assessed",'Principles (All)'!$E:$E,Summary!$B249)</f>
        <v>0</v>
      </c>
      <c r="S249">
        <f>COUNTIFS('Principles (All)'!P:P,"Not Assessed",'Principles (All)'!$E:$E,Summary!$B249)</f>
        <v>0</v>
      </c>
      <c r="T249">
        <f>COUNTIFS('Principles (All)'!M:M,"Y",'Principles (All)'!$E:$E,Summary!$B249)</f>
        <v>0</v>
      </c>
      <c r="U249">
        <f>COUNTIFS('Principles (All)'!N:N,"Y",'Principles (All)'!$E:$E,Summary!$B249)</f>
        <v>0</v>
      </c>
      <c r="V249">
        <f>COUNTIFS('Principles (All)'!O:O,"Y",'Principles (All)'!$E:$E,Summary!$B249)</f>
        <v>0</v>
      </c>
      <c r="W249">
        <f>COUNTIFS('Principles (All)'!P:P,"Y",'Principles (All)'!$E:$E,Summary!$B249)</f>
        <v>0</v>
      </c>
    </row>
    <row r="250" spans="1:23" ht="14.4">
      <c r="A250" s="322" t="s">
        <v>266</v>
      </c>
      <c r="B250" s="309" t="s">
        <v>489</v>
      </c>
      <c r="C250" s="310" t="s">
        <v>214</v>
      </c>
      <c r="D250" t="str">
        <f t="shared" si="12"/>
        <v/>
      </c>
      <c r="E250" t="str">
        <f t="shared" si="13"/>
        <v/>
      </c>
      <c r="F250" t="str">
        <f t="shared" si="14"/>
        <v/>
      </c>
      <c r="G250" t="str">
        <f t="shared" si="15"/>
        <v/>
      </c>
      <c r="H250">
        <f>COUNTIFS('Principles (All)'!M:M,"NA",'Principles (All)'!$E:$E,Summary!$B250)</f>
        <v>0</v>
      </c>
      <c r="I250">
        <f>COUNTIFS('Principles (All)'!N:N,"NA",'Principles (All)'!$E:$E,Summary!$B250)</f>
        <v>0</v>
      </c>
      <c r="J250">
        <f>COUNTIFS('Principles (All)'!O:O,"NA",'Principles (All)'!$E:$E,Summary!$B250)</f>
        <v>0</v>
      </c>
      <c r="K250">
        <f>COUNTIFS('Principles (All)'!P:P,"NA",'Principles (All)'!$E:$E,Summary!$B250)</f>
        <v>0</v>
      </c>
      <c r="L250">
        <f>COUNTIFS('Principles (All)'!M:M,"N",'Principles (All)'!$E:$E,Summary!$B250)</f>
        <v>0</v>
      </c>
      <c r="M250">
        <f>COUNTIFS('Principles (All)'!N:N,"N",'Principles (All)'!$E:$E,Summary!$B250)</f>
        <v>0</v>
      </c>
      <c r="N250">
        <f>COUNTIFS('Principles (All)'!O:O,"N",'Principles (All)'!$E:$E,Summary!$B250)</f>
        <v>0</v>
      </c>
      <c r="O250">
        <f>COUNTIFS('Principles (All)'!P:P,"N",'Principles (All)'!$E:$E,Summary!$B250)</f>
        <v>0</v>
      </c>
      <c r="P250">
        <f>COUNTIFS('Principles (All)'!M:M,"Not Assessed",'Principles (All)'!$E:$E,Summary!$B250)</f>
        <v>0</v>
      </c>
      <c r="Q250">
        <f>COUNTIFS('Principles (All)'!N:N,"Not Assessed",'Principles (All)'!$E:$E,Summary!$B250)</f>
        <v>0</v>
      </c>
      <c r="R250">
        <f>COUNTIFS('Principles (All)'!O:O,"Not Assessed",'Principles (All)'!$E:$E,Summary!$B250)</f>
        <v>0</v>
      </c>
      <c r="S250">
        <f>COUNTIFS('Principles (All)'!P:P,"Not Assessed",'Principles (All)'!$E:$E,Summary!$B250)</f>
        <v>0</v>
      </c>
      <c r="T250">
        <f>COUNTIFS('Principles (All)'!M:M,"Y",'Principles (All)'!$E:$E,Summary!$B250)</f>
        <v>0</v>
      </c>
      <c r="U250">
        <f>COUNTIFS('Principles (All)'!N:N,"Y",'Principles (All)'!$E:$E,Summary!$B250)</f>
        <v>0</v>
      </c>
      <c r="V250">
        <f>COUNTIFS('Principles (All)'!O:O,"Y",'Principles (All)'!$E:$E,Summary!$B250)</f>
        <v>0</v>
      </c>
      <c r="W250">
        <f>COUNTIFS('Principles (All)'!P:P,"Y",'Principles (All)'!$E:$E,Summary!$B250)</f>
        <v>0</v>
      </c>
    </row>
    <row r="251" spans="1:23" ht="14.4">
      <c r="A251" s="322" t="s">
        <v>266</v>
      </c>
      <c r="B251" s="309" t="s">
        <v>490</v>
      </c>
      <c r="C251" s="310" t="s">
        <v>214</v>
      </c>
      <c r="D251" t="str">
        <f t="shared" si="12"/>
        <v/>
      </c>
      <c r="E251" t="str">
        <f t="shared" si="13"/>
        <v/>
      </c>
      <c r="F251" t="str">
        <f t="shared" si="14"/>
        <v/>
      </c>
      <c r="G251" t="str">
        <f t="shared" si="15"/>
        <v/>
      </c>
      <c r="H251">
        <f>COUNTIFS('Principles (All)'!M:M,"NA",'Principles (All)'!$E:$E,Summary!$B251)</f>
        <v>0</v>
      </c>
      <c r="I251">
        <f>COUNTIFS('Principles (All)'!N:N,"NA",'Principles (All)'!$E:$E,Summary!$B251)</f>
        <v>0</v>
      </c>
      <c r="J251">
        <f>COUNTIFS('Principles (All)'!O:O,"NA",'Principles (All)'!$E:$E,Summary!$B251)</f>
        <v>0</v>
      </c>
      <c r="K251">
        <f>COUNTIFS('Principles (All)'!P:P,"NA",'Principles (All)'!$E:$E,Summary!$B251)</f>
        <v>0</v>
      </c>
      <c r="L251">
        <f>COUNTIFS('Principles (All)'!M:M,"N",'Principles (All)'!$E:$E,Summary!$B251)</f>
        <v>0</v>
      </c>
      <c r="M251">
        <f>COUNTIFS('Principles (All)'!N:N,"N",'Principles (All)'!$E:$E,Summary!$B251)</f>
        <v>0</v>
      </c>
      <c r="N251">
        <f>COUNTIFS('Principles (All)'!O:O,"N",'Principles (All)'!$E:$E,Summary!$B251)</f>
        <v>0</v>
      </c>
      <c r="O251">
        <f>COUNTIFS('Principles (All)'!P:P,"N",'Principles (All)'!$E:$E,Summary!$B251)</f>
        <v>0</v>
      </c>
      <c r="P251">
        <f>COUNTIFS('Principles (All)'!M:M,"Not Assessed",'Principles (All)'!$E:$E,Summary!$B251)</f>
        <v>0</v>
      </c>
      <c r="Q251">
        <f>COUNTIFS('Principles (All)'!N:N,"Not Assessed",'Principles (All)'!$E:$E,Summary!$B251)</f>
        <v>0</v>
      </c>
      <c r="R251">
        <f>COUNTIFS('Principles (All)'!O:O,"Not Assessed",'Principles (All)'!$E:$E,Summary!$B251)</f>
        <v>0</v>
      </c>
      <c r="S251">
        <f>COUNTIFS('Principles (All)'!P:P,"Not Assessed",'Principles (All)'!$E:$E,Summary!$B251)</f>
        <v>0</v>
      </c>
      <c r="T251">
        <f>COUNTIFS('Principles (All)'!M:M,"Y",'Principles (All)'!$E:$E,Summary!$B251)</f>
        <v>0</v>
      </c>
      <c r="U251">
        <f>COUNTIFS('Principles (All)'!N:N,"Y",'Principles (All)'!$E:$E,Summary!$B251)</f>
        <v>0</v>
      </c>
      <c r="V251">
        <f>COUNTIFS('Principles (All)'!O:O,"Y",'Principles (All)'!$E:$E,Summary!$B251)</f>
        <v>0</v>
      </c>
      <c r="W251">
        <f>COUNTIFS('Principles (All)'!P:P,"Y",'Principles (All)'!$E:$E,Summary!$B251)</f>
        <v>0</v>
      </c>
    </row>
    <row r="252" spans="1:23" ht="14.4">
      <c r="A252" s="322" t="s">
        <v>266</v>
      </c>
      <c r="B252" s="309" t="s">
        <v>491</v>
      </c>
      <c r="C252" s="312" t="s">
        <v>225</v>
      </c>
      <c r="D252" t="str">
        <f t="shared" si="12"/>
        <v/>
      </c>
      <c r="E252" t="str">
        <f t="shared" si="13"/>
        <v/>
      </c>
      <c r="F252" t="str">
        <f t="shared" si="14"/>
        <v/>
      </c>
      <c r="G252" t="str">
        <f t="shared" si="15"/>
        <v/>
      </c>
      <c r="H252">
        <f>COUNTIFS('Principles (All)'!M:M,"NA",'Principles (All)'!$E:$E,Summary!$B252)</f>
        <v>0</v>
      </c>
      <c r="I252">
        <f>COUNTIFS('Principles (All)'!N:N,"NA",'Principles (All)'!$E:$E,Summary!$B252)</f>
        <v>0</v>
      </c>
      <c r="J252">
        <f>COUNTIFS('Principles (All)'!O:O,"NA",'Principles (All)'!$E:$E,Summary!$B252)</f>
        <v>0</v>
      </c>
      <c r="K252">
        <f>COUNTIFS('Principles (All)'!P:P,"NA",'Principles (All)'!$E:$E,Summary!$B252)</f>
        <v>0</v>
      </c>
      <c r="L252">
        <f>COUNTIFS('Principles (All)'!M:M,"N",'Principles (All)'!$E:$E,Summary!$B252)</f>
        <v>0</v>
      </c>
      <c r="M252">
        <f>COUNTIFS('Principles (All)'!N:N,"N",'Principles (All)'!$E:$E,Summary!$B252)</f>
        <v>0</v>
      </c>
      <c r="N252">
        <f>COUNTIFS('Principles (All)'!O:O,"N",'Principles (All)'!$E:$E,Summary!$B252)</f>
        <v>0</v>
      </c>
      <c r="O252">
        <f>COUNTIFS('Principles (All)'!P:P,"N",'Principles (All)'!$E:$E,Summary!$B252)</f>
        <v>0</v>
      </c>
      <c r="P252">
        <f>COUNTIFS('Principles (All)'!M:M,"Not Assessed",'Principles (All)'!$E:$E,Summary!$B252)</f>
        <v>0</v>
      </c>
      <c r="Q252">
        <f>COUNTIFS('Principles (All)'!N:N,"Not Assessed",'Principles (All)'!$E:$E,Summary!$B252)</f>
        <v>0</v>
      </c>
      <c r="R252">
        <f>COUNTIFS('Principles (All)'!O:O,"Not Assessed",'Principles (All)'!$E:$E,Summary!$B252)</f>
        <v>0</v>
      </c>
      <c r="S252">
        <f>COUNTIFS('Principles (All)'!P:P,"Not Assessed",'Principles (All)'!$E:$E,Summary!$B252)</f>
        <v>0</v>
      </c>
      <c r="T252">
        <f>COUNTIFS('Principles (All)'!M:M,"Y",'Principles (All)'!$E:$E,Summary!$B252)</f>
        <v>0</v>
      </c>
      <c r="U252">
        <f>COUNTIFS('Principles (All)'!N:N,"Y",'Principles (All)'!$E:$E,Summary!$B252)</f>
        <v>0</v>
      </c>
      <c r="V252">
        <f>COUNTIFS('Principles (All)'!O:O,"Y",'Principles (All)'!$E:$E,Summary!$B252)</f>
        <v>0</v>
      </c>
      <c r="W252">
        <f>COUNTIFS('Principles (All)'!P:P,"Y",'Principles (All)'!$E:$E,Summary!$B252)</f>
        <v>0</v>
      </c>
    </row>
    <row r="253" spans="1:23" ht="14.4">
      <c r="A253" s="322" t="s">
        <v>266</v>
      </c>
      <c r="B253" s="309" t="s">
        <v>492</v>
      </c>
      <c r="C253" s="312" t="s">
        <v>225</v>
      </c>
      <c r="D253" t="str">
        <f t="shared" si="12"/>
        <v/>
      </c>
      <c r="E253" t="str">
        <f t="shared" si="13"/>
        <v/>
      </c>
      <c r="F253" t="str">
        <f t="shared" si="14"/>
        <v/>
      </c>
      <c r="G253" t="str">
        <f t="shared" si="15"/>
        <v/>
      </c>
      <c r="H253">
        <f>COUNTIFS('Principles (All)'!M:M,"NA",'Principles (All)'!$E:$E,Summary!$B253)</f>
        <v>0</v>
      </c>
      <c r="I253">
        <f>COUNTIFS('Principles (All)'!N:N,"NA",'Principles (All)'!$E:$E,Summary!$B253)</f>
        <v>0</v>
      </c>
      <c r="J253">
        <f>COUNTIFS('Principles (All)'!O:O,"NA",'Principles (All)'!$E:$E,Summary!$B253)</f>
        <v>0</v>
      </c>
      <c r="K253">
        <f>COUNTIFS('Principles (All)'!P:P,"NA",'Principles (All)'!$E:$E,Summary!$B253)</f>
        <v>0</v>
      </c>
      <c r="L253">
        <f>COUNTIFS('Principles (All)'!M:M,"N",'Principles (All)'!$E:$E,Summary!$B253)</f>
        <v>0</v>
      </c>
      <c r="M253">
        <f>COUNTIFS('Principles (All)'!N:N,"N",'Principles (All)'!$E:$E,Summary!$B253)</f>
        <v>0</v>
      </c>
      <c r="N253">
        <f>COUNTIFS('Principles (All)'!O:O,"N",'Principles (All)'!$E:$E,Summary!$B253)</f>
        <v>0</v>
      </c>
      <c r="O253">
        <f>COUNTIFS('Principles (All)'!P:P,"N",'Principles (All)'!$E:$E,Summary!$B253)</f>
        <v>0</v>
      </c>
      <c r="P253">
        <f>COUNTIFS('Principles (All)'!M:M,"Not Assessed",'Principles (All)'!$E:$E,Summary!$B253)</f>
        <v>0</v>
      </c>
      <c r="Q253">
        <f>COUNTIFS('Principles (All)'!N:N,"Not Assessed",'Principles (All)'!$E:$E,Summary!$B253)</f>
        <v>0</v>
      </c>
      <c r="R253">
        <f>COUNTIFS('Principles (All)'!O:O,"Not Assessed",'Principles (All)'!$E:$E,Summary!$B253)</f>
        <v>0</v>
      </c>
      <c r="S253">
        <f>COUNTIFS('Principles (All)'!P:P,"Not Assessed",'Principles (All)'!$E:$E,Summary!$B253)</f>
        <v>0</v>
      </c>
      <c r="T253">
        <f>COUNTIFS('Principles (All)'!M:M,"Y",'Principles (All)'!$E:$E,Summary!$B253)</f>
        <v>0</v>
      </c>
      <c r="U253">
        <f>COUNTIFS('Principles (All)'!N:N,"Y",'Principles (All)'!$E:$E,Summary!$B253)</f>
        <v>0</v>
      </c>
      <c r="V253">
        <f>COUNTIFS('Principles (All)'!O:O,"Y",'Principles (All)'!$E:$E,Summary!$B253)</f>
        <v>0</v>
      </c>
      <c r="W253">
        <f>COUNTIFS('Principles (All)'!P:P,"Y",'Principles (All)'!$E:$E,Summary!$B253)</f>
        <v>0</v>
      </c>
    </row>
    <row r="254" spans="1:23" ht="27.6">
      <c r="A254" s="322" t="s">
        <v>266</v>
      </c>
      <c r="B254" s="309" t="s">
        <v>493</v>
      </c>
      <c r="C254" s="312" t="s">
        <v>225</v>
      </c>
      <c r="D254" t="str">
        <f t="shared" si="12"/>
        <v/>
      </c>
      <c r="E254" t="str">
        <f t="shared" si="13"/>
        <v/>
      </c>
      <c r="F254" t="str">
        <f t="shared" si="14"/>
        <v/>
      </c>
      <c r="G254" t="str">
        <f t="shared" si="15"/>
        <v/>
      </c>
      <c r="H254">
        <f>COUNTIFS('Principles (All)'!M:M,"NA",'Principles (All)'!$E:$E,Summary!$B254)</f>
        <v>0</v>
      </c>
      <c r="I254">
        <f>COUNTIFS('Principles (All)'!N:N,"NA",'Principles (All)'!$E:$E,Summary!$B254)</f>
        <v>0</v>
      </c>
      <c r="J254">
        <f>COUNTIFS('Principles (All)'!O:O,"NA",'Principles (All)'!$E:$E,Summary!$B254)</f>
        <v>0</v>
      </c>
      <c r="K254">
        <f>COUNTIFS('Principles (All)'!P:P,"NA",'Principles (All)'!$E:$E,Summary!$B254)</f>
        <v>0</v>
      </c>
      <c r="L254">
        <f>COUNTIFS('Principles (All)'!M:M,"N",'Principles (All)'!$E:$E,Summary!$B254)</f>
        <v>0</v>
      </c>
      <c r="M254">
        <f>COUNTIFS('Principles (All)'!N:N,"N",'Principles (All)'!$E:$E,Summary!$B254)</f>
        <v>0</v>
      </c>
      <c r="N254">
        <f>COUNTIFS('Principles (All)'!O:O,"N",'Principles (All)'!$E:$E,Summary!$B254)</f>
        <v>0</v>
      </c>
      <c r="O254">
        <f>COUNTIFS('Principles (All)'!P:P,"N",'Principles (All)'!$E:$E,Summary!$B254)</f>
        <v>0</v>
      </c>
      <c r="P254">
        <f>COUNTIFS('Principles (All)'!M:M,"Not Assessed",'Principles (All)'!$E:$E,Summary!$B254)</f>
        <v>0</v>
      </c>
      <c r="Q254">
        <f>COUNTIFS('Principles (All)'!N:N,"Not Assessed",'Principles (All)'!$E:$E,Summary!$B254)</f>
        <v>0</v>
      </c>
      <c r="R254">
        <f>COUNTIFS('Principles (All)'!O:O,"Not Assessed",'Principles (All)'!$E:$E,Summary!$B254)</f>
        <v>0</v>
      </c>
      <c r="S254">
        <f>COUNTIFS('Principles (All)'!P:P,"Not Assessed",'Principles (All)'!$E:$E,Summary!$B254)</f>
        <v>0</v>
      </c>
      <c r="T254">
        <f>COUNTIFS('Principles (All)'!M:M,"Y",'Principles (All)'!$E:$E,Summary!$B254)</f>
        <v>0</v>
      </c>
      <c r="U254">
        <f>COUNTIFS('Principles (All)'!N:N,"Y",'Principles (All)'!$E:$E,Summary!$B254)</f>
        <v>0</v>
      </c>
      <c r="V254">
        <f>COUNTIFS('Principles (All)'!O:O,"Y",'Principles (All)'!$E:$E,Summary!$B254)</f>
        <v>0</v>
      </c>
      <c r="W254">
        <f>COUNTIFS('Principles (All)'!P:P,"Y",'Principles (All)'!$E:$E,Summary!$B254)</f>
        <v>0</v>
      </c>
    </row>
    <row r="255" spans="1:23" ht="27.6">
      <c r="A255" s="322" t="s">
        <v>266</v>
      </c>
      <c r="B255" s="309" t="s">
        <v>494</v>
      </c>
      <c r="C255" s="312" t="s">
        <v>225</v>
      </c>
      <c r="D255" t="str">
        <f t="shared" si="12"/>
        <v/>
      </c>
      <c r="E255" t="str">
        <f t="shared" si="13"/>
        <v/>
      </c>
      <c r="F255" t="str">
        <f t="shared" si="14"/>
        <v/>
      </c>
      <c r="G255" t="str">
        <f t="shared" si="15"/>
        <v/>
      </c>
      <c r="H255">
        <f>COUNTIFS('Principles (All)'!M:M,"NA",'Principles (All)'!$E:$E,Summary!$B255)</f>
        <v>0</v>
      </c>
      <c r="I255">
        <f>COUNTIFS('Principles (All)'!N:N,"NA",'Principles (All)'!$E:$E,Summary!$B255)</f>
        <v>0</v>
      </c>
      <c r="J255">
        <f>COUNTIFS('Principles (All)'!O:O,"NA",'Principles (All)'!$E:$E,Summary!$B255)</f>
        <v>0</v>
      </c>
      <c r="K255">
        <f>COUNTIFS('Principles (All)'!P:P,"NA",'Principles (All)'!$E:$E,Summary!$B255)</f>
        <v>0</v>
      </c>
      <c r="L255">
        <f>COUNTIFS('Principles (All)'!M:M,"N",'Principles (All)'!$E:$E,Summary!$B255)</f>
        <v>0</v>
      </c>
      <c r="M255">
        <f>COUNTIFS('Principles (All)'!N:N,"N",'Principles (All)'!$E:$E,Summary!$B255)</f>
        <v>0</v>
      </c>
      <c r="N255">
        <f>COUNTIFS('Principles (All)'!O:O,"N",'Principles (All)'!$E:$E,Summary!$B255)</f>
        <v>0</v>
      </c>
      <c r="O255">
        <f>COUNTIFS('Principles (All)'!P:P,"N",'Principles (All)'!$E:$E,Summary!$B255)</f>
        <v>0</v>
      </c>
      <c r="P255">
        <f>COUNTIFS('Principles (All)'!M:M,"Not Assessed",'Principles (All)'!$E:$E,Summary!$B255)</f>
        <v>0</v>
      </c>
      <c r="Q255">
        <f>COUNTIFS('Principles (All)'!N:N,"Not Assessed",'Principles (All)'!$E:$E,Summary!$B255)</f>
        <v>0</v>
      </c>
      <c r="R255">
        <f>COUNTIFS('Principles (All)'!O:O,"Not Assessed",'Principles (All)'!$E:$E,Summary!$B255)</f>
        <v>0</v>
      </c>
      <c r="S255">
        <f>COUNTIFS('Principles (All)'!P:P,"Not Assessed",'Principles (All)'!$E:$E,Summary!$B255)</f>
        <v>0</v>
      </c>
      <c r="T255">
        <f>COUNTIFS('Principles (All)'!M:M,"Y",'Principles (All)'!$E:$E,Summary!$B255)</f>
        <v>0</v>
      </c>
      <c r="U255">
        <f>COUNTIFS('Principles (All)'!N:N,"Y",'Principles (All)'!$E:$E,Summary!$B255)</f>
        <v>0</v>
      </c>
      <c r="V255">
        <f>COUNTIFS('Principles (All)'!O:O,"Y",'Principles (All)'!$E:$E,Summary!$B255)</f>
        <v>0</v>
      </c>
      <c r="W255">
        <f>COUNTIFS('Principles (All)'!P:P,"Y",'Principles (All)'!$E:$E,Summary!$B255)</f>
        <v>0</v>
      </c>
    </row>
    <row r="256" spans="1:23" ht="27.6">
      <c r="A256" s="322" t="s">
        <v>266</v>
      </c>
      <c r="B256" s="309" t="s">
        <v>495</v>
      </c>
      <c r="C256" s="312" t="s">
        <v>225</v>
      </c>
      <c r="D256" t="str">
        <f t="shared" si="12"/>
        <v/>
      </c>
      <c r="E256" t="str">
        <f t="shared" si="13"/>
        <v/>
      </c>
      <c r="F256" t="str">
        <f t="shared" si="14"/>
        <v/>
      </c>
      <c r="G256" t="str">
        <f t="shared" si="15"/>
        <v/>
      </c>
      <c r="H256">
        <f>COUNTIFS('Principles (All)'!M:M,"NA",'Principles (All)'!$E:$E,Summary!$B256)</f>
        <v>0</v>
      </c>
      <c r="I256">
        <f>COUNTIFS('Principles (All)'!N:N,"NA",'Principles (All)'!$E:$E,Summary!$B256)</f>
        <v>0</v>
      </c>
      <c r="J256">
        <f>COUNTIFS('Principles (All)'!O:O,"NA",'Principles (All)'!$E:$E,Summary!$B256)</f>
        <v>0</v>
      </c>
      <c r="K256">
        <f>COUNTIFS('Principles (All)'!P:P,"NA",'Principles (All)'!$E:$E,Summary!$B256)</f>
        <v>0</v>
      </c>
      <c r="L256">
        <f>COUNTIFS('Principles (All)'!M:M,"N",'Principles (All)'!$E:$E,Summary!$B256)</f>
        <v>0</v>
      </c>
      <c r="M256">
        <f>COUNTIFS('Principles (All)'!N:N,"N",'Principles (All)'!$E:$E,Summary!$B256)</f>
        <v>0</v>
      </c>
      <c r="N256">
        <f>COUNTIFS('Principles (All)'!O:O,"N",'Principles (All)'!$E:$E,Summary!$B256)</f>
        <v>0</v>
      </c>
      <c r="O256">
        <f>COUNTIFS('Principles (All)'!P:P,"N",'Principles (All)'!$E:$E,Summary!$B256)</f>
        <v>0</v>
      </c>
      <c r="P256">
        <f>COUNTIFS('Principles (All)'!M:M,"Not Assessed",'Principles (All)'!$E:$E,Summary!$B256)</f>
        <v>0</v>
      </c>
      <c r="Q256">
        <f>COUNTIFS('Principles (All)'!N:N,"Not Assessed",'Principles (All)'!$E:$E,Summary!$B256)</f>
        <v>0</v>
      </c>
      <c r="R256">
        <f>COUNTIFS('Principles (All)'!O:O,"Not Assessed",'Principles (All)'!$E:$E,Summary!$B256)</f>
        <v>0</v>
      </c>
      <c r="S256">
        <f>COUNTIFS('Principles (All)'!P:P,"Not Assessed",'Principles (All)'!$E:$E,Summary!$B256)</f>
        <v>0</v>
      </c>
      <c r="T256">
        <f>COUNTIFS('Principles (All)'!M:M,"Y",'Principles (All)'!$E:$E,Summary!$B256)</f>
        <v>0</v>
      </c>
      <c r="U256">
        <f>COUNTIFS('Principles (All)'!N:N,"Y",'Principles (All)'!$E:$E,Summary!$B256)</f>
        <v>0</v>
      </c>
      <c r="V256">
        <f>COUNTIFS('Principles (All)'!O:O,"Y",'Principles (All)'!$E:$E,Summary!$B256)</f>
        <v>0</v>
      </c>
      <c r="W256">
        <f>COUNTIFS('Principles (All)'!P:P,"Y",'Principles (All)'!$E:$E,Summary!$B256)</f>
        <v>0</v>
      </c>
    </row>
    <row r="257" spans="1:23" ht="27.6">
      <c r="A257" s="322" t="s">
        <v>266</v>
      </c>
      <c r="B257" s="309" t="s">
        <v>496</v>
      </c>
      <c r="C257" s="312" t="s">
        <v>225</v>
      </c>
      <c r="D257" t="str">
        <f t="shared" si="12"/>
        <v/>
      </c>
      <c r="E257" t="str">
        <f t="shared" si="13"/>
        <v/>
      </c>
      <c r="F257" t="str">
        <f t="shared" si="14"/>
        <v/>
      </c>
      <c r="G257" t="str">
        <f t="shared" si="15"/>
        <v/>
      </c>
      <c r="H257">
        <f>COUNTIFS('Principles (All)'!M:M,"NA",'Principles (All)'!$E:$E,Summary!$B257)</f>
        <v>0</v>
      </c>
      <c r="I257">
        <f>COUNTIFS('Principles (All)'!N:N,"NA",'Principles (All)'!$E:$E,Summary!$B257)</f>
        <v>0</v>
      </c>
      <c r="J257">
        <f>COUNTIFS('Principles (All)'!O:O,"NA",'Principles (All)'!$E:$E,Summary!$B257)</f>
        <v>0</v>
      </c>
      <c r="K257">
        <f>COUNTIFS('Principles (All)'!P:P,"NA",'Principles (All)'!$E:$E,Summary!$B257)</f>
        <v>0</v>
      </c>
      <c r="L257">
        <f>COUNTIFS('Principles (All)'!M:M,"N",'Principles (All)'!$E:$E,Summary!$B257)</f>
        <v>0</v>
      </c>
      <c r="M257">
        <f>COUNTIFS('Principles (All)'!N:N,"N",'Principles (All)'!$E:$E,Summary!$B257)</f>
        <v>0</v>
      </c>
      <c r="N257">
        <f>COUNTIFS('Principles (All)'!O:O,"N",'Principles (All)'!$E:$E,Summary!$B257)</f>
        <v>0</v>
      </c>
      <c r="O257">
        <f>COUNTIFS('Principles (All)'!P:P,"N",'Principles (All)'!$E:$E,Summary!$B257)</f>
        <v>0</v>
      </c>
      <c r="P257">
        <f>COUNTIFS('Principles (All)'!M:M,"Not Assessed",'Principles (All)'!$E:$E,Summary!$B257)</f>
        <v>0</v>
      </c>
      <c r="Q257">
        <f>COUNTIFS('Principles (All)'!N:N,"Not Assessed",'Principles (All)'!$E:$E,Summary!$B257)</f>
        <v>0</v>
      </c>
      <c r="R257">
        <f>COUNTIFS('Principles (All)'!O:O,"Not Assessed",'Principles (All)'!$E:$E,Summary!$B257)</f>
        <v>0</v>
      </c>
      <c r="S257">
        <f>COUNTIFS('Principles (All)'!P:P,"Not Assessed",'Principles (All)'!$E:$E,Summary!$B257)</f>
        <v>0</v>
      </c>
      <c r="T257">
        <f>COUNTIFS('Principles (All)'!M:M,"Y",'Principles (All)'!$E:$E,Summary!$B257)</f>
        <v>0</v>
      </c>
      <c r="U257">
        <f>COUNTIFS('Principles (All)'!N:N,"Y",'Principles (All)'!$E:$E,Summary!$B257)</f>
        <v>0</v>
      </c>
      <c r="V257">
        <f>COUNTIFS('Principles (All)'!O:O,"Y",'Principles (All)'!$E:$E,Summary!$B257)</f>
        <v>0</v>
      </c>
      <c r="W257">
        <f>COUNTIFS('Principles (All)'!P:P,"Y",'Principles (All)'!$E:$E,Summary!$B257)</f>
        <v>0</v>
      </c>
    </row>
  </sheetData>
  <conditionalFormatting sqref="B2:B257">
    <cfRule type="duplicateValues" dxfId="539" priority="1"/>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theme="1"/>
  </sheetPr>
  <dimension ref="A2:BK136"/>
  <sheetViews>
    <sheetView showGridLines="0" topLeftCell="Y38" zoomScale="55" zoomScaleNormal="55" zoomScaleSheetLayoutView="90" workbookViewId="0">
      <selection activeCell="BD49" sqref="BD49"/>
    </sheetView>
  </sheetViews>
  <sheetFormatPr defaultColWidth="8.77734375" defaultRowHeight="13.2"/>
  <cols>
    <col min="1" max="1" width="15.44140625" style="4" customWidth="1"/>
    <col min="2" max="2" width="8.77734375" style="4" customWidth="1"/>
    <col min="3" max="40" width="4.6640625" style="4" customWidth="1"/>
    <col min="41" max="41" width="8.77734375" style="4" customWidth="1"/>
    <col min="42" max="42" width="14.77734375" style="4" customWidth="1"/>
    <col min="43" max="43" width="11.5546875" style="4" customWidth="1"/>
    <col min="44" max="45" width="8.77734375" style="4" customWidth="1"/>
    <col min="46" max="46" width="10.5546875" style="4" customWidth="1"/>
    <col min="47" max="47" width="10.44140625" style="4" customWidth="1"/>
    <col min="48" max="48" width="8.77734375" style="4"/>
    <col min="49" max="49" width="7.5546875" style="4" customWidth="1"/>
    <col min="50" max="50" width="10.5546875" style="4" customWidth="1"/>
    <col min="51" max="51" width="11.5546875" style="4" bestFit="1" customWidth="1"/>
    <col min="52" max="52" width="8.77734375" style="4"/>
    <col min="53" max="56" width="13" style="4" customWidth="1"/>
    <col min="57" max="58" width="8.77734375" style="4"/>
    <col min="59" max="59" width="5.5546875" style="4" bestFit="1" customWidth="1"/>
    <col min="60" max="16384" width="8.77734375" style="4"/>
  </cols>
  <sheetData>
    <row r="2" spans="41:41" ht="21.6">
      <c r="AO2" s="18" t="s">
        <v>908</v>
      </c>
    </row>
    <row r="17" spans="41:60" ht="13.8" thickBot="1"/>
    <row r="18" spans="41:60" ht="13.8" thickBot="1">
      <c r="AP18" s="13" t="s">
        <v>909</v>
      </c>
      <c r="AQ18" s="17">
        <f>'Assessment Information'!D82+'Assessment Information'!D84+'Assessment Information'!D113+'Assessment Information'!D115+'Assessment Information'!D141+'Assessment Information'!D143</f>
        <v>0</v>
      </c>
      <c r="AT18" s="10" t="s">
        <v>910</v>
      </c>
      <c r="AU18" s="17">
        <f>SUM('Assessment Information'!D82:D85)</f>
        <v>0</v>
      </c>
      <c r="AX18" s="8" t="s">
        <v>911</v>
      </c>
      <c r="AY18" s="17">
        <f>'Assessment Information'!D82+'Assessment Information'!D83+'Assessment Information'!D113+'Assessment Information'!D114+'Assessment Information'!D141+'Assessment Information'!D142</f>
        <v>0</v>
      </c>
      <c r="BE18" s="5" t="s">
        <v>912</v>
      </c>
      <c r="BF18" s="17">
        <f>SUM(AQ18:AQ19)-BF19</f>
        <v>0</v>
      </c>
    </row>
    <row r="19" spans="41:60" ht="27" thickBot="1">
      <c r="AP19" s="6" t="s">
        <v>913</v>
      </c>
      <c r="AQ19" s="17">
        <f>'Assessment Information'!D83+'Assessment Information'!D85+'Assessment Information'!D114+'Assessment Information'!D116+'Assessment Information'!D142+'Assessment Information'!D144</f>
        <v>0</v>
      </c>
      <c r="AT19" s="11" t="s">
        <v>131</v>
      </c>
      <c r="AU19" s="17">
        <f>SUM('Assessment Information'!D113:D116)</f>
        <v>0</v>
      </c>
      <c r="AX19" s="9" t="s">
        <v>914</v>
      </c>
      <c r="AY19" s="17">
        <f>'Assessment Information'!D84+'Assessment Information'!D85+'Assessment Information'!D115+'Assessment Information'!D116+'Assessment Information'!D143+'Assessment Information'!D144</f>
        <v>0</v>
      </c>
      <c r="BE19" s="7" t="s">
        <v>915</v>
      </c>
      <c r="BF19" s="17">
        <f>SUM('Assessment Information'!G88:G97,'Assessment Information'!G119:G128,'Assessment Information'!G147:G156)</f>
        <v>0</v>
      </c>
    </row>
    <row r="20" spans="41:60" ht="13.8" thickBot="1">
      <c r="AT20" s="12" t="s">
        <v>916</v>
      </c>
      <c r="AU20" s="17">
        <f>SUM('Assessment Information'!D141:D144)</f>
        <v>0</v>
      </c>
    </row>
    <row r="23" spans="41:60" ht="21.6">
      <c r="AO23" s="18" t="s">
        <v>917</v>
      </c>
    </row>
    <row r="25" spans="41:60" ht="26.7" customHeight="1">
      <c r="AO25" s="16"/>
    </row>
    <row r="26" spans="41:60">
      <c r="AO26" s="16"/>
    </row>
    <row r="27" spans="41:60">
      <c r="AO27" s="16"/>
      <c r="BA27" s="21"/>
      <c r="BB27" s="21"/>
      <c r="BC27" s="21"/>
      <c r="BD27" s="21"/>
      <c r="BE27" s="22"/>
      <c r="BG27" s="22"/>
      <c r="BH27" s="22"/>
    </row>
    <row r="28" spans="41:60">
      <c r="AO28" s="16"/>
      <c r="BA28" s="21"/>
      <c r="BB28" s="21"/>
      <c r="BC28" s="21"/>
      <c r="BD28" s="21"/>
      <c r="BG28" s="22"/>
      <c r="BH28" s="22"/>
    </row>
    <row r="29" spans="41:60">
      <c r="AO29" s="16"/>
      <c r="BA29" s="21"/>
      <c r="BB29" s="21"/>
      <c r="BC29" s="21"/>
      <c r="BD29" s="21"/>
      <c r="BE29" s="22"/>
      <c r="BG29" s="22"/>
      <c r="BH29" s="22"/>
    </row>
    <row r="30" spans="41:60">
      <c r="AO30" s="16"/>
    </row>
    <row r="31" spans="41:60">
      <c r="AO31" s="16"/>
    </row>
    <row r="32" spans="41:60">
      <c r="AO32" s="16"/>
    </row>
    <row r="33" spans="1:63">
      <c r="AO33" s="16"/>
    </row>
    <row r="34" spans="1:63">
      <c r="AO34" s="16"/>
    </row>
    <row r="35" spans="1:63" ht="39.6">
      <c r="C35" s="263" t="s">
        <v>918</v>
      </c>
      <c r="D35" s="263" t="s">
        <v>919</v>
      </c>
      <c r="E35" s="263" t="s">
        <v>920</v>
      </c>
      <c r="K35" s="263" t="s">
        <v>918</v>
      </c>
      <c r="L35" s="263" t="s">
        <v>919</v>
      </c>
      <c r="M35" s="263" t="s">
        <v>920</v>
      </c>
      <c r="S35" s="263" t="s">
        <v>918</v>
      </c>
      <c r="T35" s="263" t="s">
        <v>919</v>
      </c>
      <c r="U35" s="263" t="s">
        <v>920</v>
      </c>
      <c r="AA35" s="263" t="s">
        <v>918</v>
      </c>
      <c r="AB35" s="263" t="s">
        <v>919</v>
      </c>
      <c r="AC35" s="263" t="s">
        <v>920</v>
      </c>
      <c r="AO35" s="16"/>
      <c r="AQ35" s="15" t="s">
        <v>921</v>
      </c>
      <c r="AU35" s="15" t="s">
        <v>921</v>
      </c>
      <c r="AY35" s="15" t="s">
        <v>921</v>
      </c>
    </row>
    <row r="36" spans="1:63" ht="40.200000000000003" thickBot="1">
      <c r="C36" s="212" t="s">
        <v>14</v>
      </c>
      <c r="D36" s="212">
        <f>(3*14)-(COUNTIF(C48:C59,0)*3)-(COUNTIF(C60:C61,0)*3)-(COUNTIF(C48:C59,"")*3)-(COUNTIF(C60:C61,"")*3)</f>
        <v>42</v>
      </c>
      <c r="E36" s="212">
        <f>SUM(C48:C59,C60:C61)</f>
        <v>42</v>
      </c>
      <c r="K36" s="212" t="s">
        <v>14</v>
      </c>
      <c r="L36" s="212">
        <f>(3*14)-(COUNTIF(K48:K59,0)*3)-(COUNTIF(K60:K61,0)*3)-(COUNTIF(K48:K59,"")*3)-(COUNTIF(K60:K61,"")*3)</f>
        <v>42</v>
      </c>
      <c r="M36" s="212">
        <f>SUM(K48:K59,K60:K61)</f>
        <v>42</v>
      </c>
      <c r="S36" s="212" t="s">
        <v>14</v>
      </c>
      <c r="T36" s="212">
        <f>(3*14)-(COUNTIF(S48:S59,0)*3)-(COUNTIF(S60:S61,0)*3)-(COUNTIF(S48:S59,"")*3)-(COUNTIF(S60:S61,"")*3)</f>
        <v>42</v>
      </c>
      <c r="U36" s="212">
        <f>SUM(S48:S59,S60:S61)</f>
        <v>42</v>
      </c>
      <c r="AA36" s="212" t="s">
        <v>14</v>
      </c>
      <c r="AB36" s="212">
        <f>(3*14)-(COUNTIF(AA48:AA59,0)*3)-(COUNTIF(AA60:AA61,0)*3)-(COUNTIF(AA48:AA59,"")*3)-(COUNTIF(AA60:AA61,"")*3)</f>
        <v>42</v>
      </c>
      <c r="AC36" s="212">
        <f>SUM(AA48:AA59,AA60:AA61)</f>
        <v>42</v>
      </c>
      <c r="AO36" s="16"/>
      <c r="AQ36" s="211">
        <f>IFERROR(E36/D36,"No Score")</f>
        <v>1</v>
      </c>
      <c r="AU36" s="211">
        <f>IFERROR(E37/D37,"No Score")</f>
        <v>1</v>
      </c>
      <c r="AY36" s="211">
        <f>IFERROR(E38/D38,"No Score")</f>
        <v>1</v>
      </c>
    </row>
    <row r="37" spans="1:63" ht="25.95" customHeight="1" thickBot="1">
      <c r="C37" s="212" t="s">
        <v>15</v>
      </c>
      <c r="D37" s="212">
        <f>(3*6)-(COUNTIF(C62:C64,0)*3)-(COUNTIF(C65:C67,0)*3)-(COUNTIF(C62:C64,"")*3)-(COUNTIF(C65:C67,"")*3)</f>
        <v>18</v>
      </c>
      <c r="E37" s="212">
        <f>SUM(C62:C64,C65:C67)</f>
        <v>18</v>
      </c>
      <c r="K37" s="212" t="s">
        <v>15</v>
      </c>
      <c r="L37" s="212">
        <f>(3*6)-(COUNTIF(K62:K64,0)*3)-(COUNTIF(K65:K67,0)*3)-(COUNTIF(K62:K64,"")*3)-(COUNTIF(K65:K67,"")*3)</f>
        <v>18</v>
      </c>
      <c r="M37" s="212">
        <f>SUM(K62:K64,K65:K67)</f>
        <v>18</v>
      </c>
      <c r="S37" s="212" t="s">
        <v>15</v>
      </c>
      <c r="T37" s="212">
        <f>(3*6)-(COUNTIF(S62:S64,0)*3)-(COUNTIF(S65:S67,0)*3)-(COUNTIF(S62:S64,"")*3)-(COUNTIF(S65:S67,"")*3)</f>
        <v>18</v>
      </c>
      <c r="U37" s="212">
        <f>SUM(S62:S64,S65:S67)</f>
        <v>18</v>
      </c>
      <c r="AA37" s="212" t="s">
        <v>15</v>
      </c>
      <c r="AB37" s="212">
        <f>(3*6)-(COUNTIF(AA62:AA64,0)*3)-(COUNTIF(AA65:AA67,0)*3)-(COUNTIF(AA62:AA64,"")*3)-(COUNTIF(AA65:AA67,"")*3)</f>
        <v>18</v>
      </c>
      <c r="AC37" s="212">
        <f>SUM(AA62:AA64,AA65:AA67)</f>
        <v>18</v>
      </c>
      <c r="AO37" s="16"/>
      <c r="AQ37" s="14" t="str">
        <f>IF(AQ36="No Score","",IF(AND(AQ36&lt;=0.6,AQ36&gt;0),"HIGH",IF(AQ36&gt;0.8,"LOW",IF(AQ36=0,"Not Assessed","MEDIUM"))))</f>
        <v>LOW</v>
      </c>
      <c r="AU37" s="14" t="str">
        <f>IF(AU36="No Score","",IF(AND(AU36&lt;=0.6,AU36&gt;0),"HIGH",IF(AU36&gt;0.8,"LOW",IF(AU36=0,"Not Assessed","MEDIUM"))))</f>
        <v>LOW</v>
      </c>
      <c r="AY37" s="14" t="str">
        <f>IF(AY36="No Score","",IF(AND(AY36&lt;=0.6,AY36&gt;0),"HIGH",IF(AY36&gt;0.8,"LOW",IF(AY36=0,"Not Assessed","MEDIUM"))))</f>
        <v>LOW</v>
      </c>
    </row>
    <row r="38" spans="1:63" ht="40.200000000000003" thickBot="1">
      <c r="C38" s="212" t="s">
        <v>16</v>
      </c>
      <c r="D38" s="212">
        <f>(3*7)-(COUNTIF(C68:C71,0)*3)-(COUNTIF(C72:C74,0)*3)-(COUNTIF(C68:C71,"")*3)-(COUNTIF(C72:C74,"")*3)</f>
        <v>21</v>
      </c>
      <c r="E38" s="212">
        <f>SUM(C68:C74)</f>
        <v>21</v>
      </c>
      <c r="K38" s="212" t="s">
        <v>16</v>
      </c>
      <c r="L38" s="212">
        <f>(3*7)-(COUNTIF(K68:K71,0)*3)-(COUNTIF(K72:K74,0)*3)-(COUNTIF(K68:K71,"")*3)-(COUNTIF(K72:K74,"")*3)</f>
        <v>21</v>
      </c>
      <c r="M38" s="212">
        <f>SUM(K68:K74)</f>
        <v>21</v>
      </c>
      <c r="S38" s="212" t="s">
        <v>16</v>
      </c>
      <c r="T38" s="212">
        <f>(3*7)-(COUNTIF(S68:S71,0)*3)-(COUNTIF(S72:S74,0)*3)-(COUNTIF(S68:S71,"")*3)-(COUNTIF(S72:S74,"")*3)</f>
        <v>21</v>
      </c>
      <c r="U38" s="212">
        <f>SUM(S68:S74)</f>
        <v>21</v>
      </c>
      <c r="AA38" s="212" t="s">
        <v>16</v>
      </c>
      <c r="AB38" s="212">
        <f>(3*7)-(COUNTIF(AA68:AA71,0)*3)-(COUNTIF(AA72:AA74,0)*3)-(COUNTIF(AA68:AA71,"")*3)-(COUNTIF(AA72:AA74,"")*3)</f>
        <v>21</v>
      </c>
      <c r="AC38" s="212">
        <f>SUM(AA68:AA74)</f>
        <v>21</v>
      </c>
      <c r="AO38" s="16"/>
      <c r="AQ38" s="211">
        <f>IFERROR(M36/L36,"No Score")</f>
        <v>1</v>
      </c>
      <c r="AU38" s="211">
        <f>IFERROR(M37/L37,"No Score")</f>
        <v>1</v>
      </c>
      <c r="AY38" s="211">
        <f>IFERROR(M38/L38,"No Score")</f>
        <v>1</v>
      </c>
    </row>
    <row r="39" spans="1:63" ht="13.8" thickBot="1">
      <c r="AO39" s="16"/>
      <c r="AQ39" s="14" t="str">
        <f>IF(AQ38="No Score","",IF(AND(AQ38&lt;=0.6,AQ38&gt;0),"HIGH",IF(AQ38&gt;0.8,"LOW",IF(AQ38=0,"Not Assessed","MEDIUM"))))</f>
        <v>LOW</v>
      </c>
      <c r="AU39" s="14" t="str">
        <f>IF(AU38="No Score","",IF(AND(AU38&lt;=0.6,AU38&gt;0),"HIGH",IF(AU38&gt;0.8,"LOW",IF(AU38=0,"Not Assessed","MEDIUM"))))</f>
        <v>LOW</v>
      </c>
      <c r="AY39" s="14" t="str">
        <f>IF(AY38="No Score","",IF(AND(AY38&lt;=0.6,AY38&gt;0),"HIGH",IF(AY38&gt;0.8,"LOW",IF(AY38=0,"Not Assessed","MEDIUM"))))</f>
        <v>LOW</v>
      </c>
    </row>
    <row r="40" spans="1:63" ht="13.8" thickBot="1">
      <c r="AO40" s="16"/>
      <c r="AQ40" s="211">
        <f>IFERROR(U36/T36,"No Score")</f>
        <v>1</v>
      </c>
      <c r="AU40" s="211">
        <f>IFERROR(U37/T37,"No Score")</f>
        <v>1</v>
      </c>
      <c r="AY40" s="211">
        <f>IFERROR(U38/T38,"No Score")</f>
        <v>1</v>
      </c>
    </row>
    <row r="41" spans="1:63" ht="13.8" thickBot="1">
      <c r="AO41" s="16"/>
      <c r="AQ41" s="14" t="str">
        <f>IF(AQ40="No Score","",IF(AND(AQ40&lt;=0.6,AQ40&gt;0),"HIGH",IF(AQ40&gt;0.8,"LOW",IF(AQ40=0,"Not Assessed","MEDIUM"))))</f>
        <v>LOW</v>
      </c>
      <c r="AU41" s="14" t="str">
        <f>IF(AU40="No Score","",IF(AND(AU40&lt;=0.6,AU40&gt;0),"HIGH",IF(AU40&gt;0.8,"LOW",IF(AU40=0,"Not Assessed","MEDIUM"))))</f>
        <v>LOW</v>
      </c>
      <c r="AY41" s="14" t="str">
        <f>IF(AY40="No Score","",IF(AND(AY40&lt;=0.6,AY40&gt;0),"HIGH",IF(AY40&gt;0.8,"LOW",IF(AY40=0,"Not Assessed","MEDIUM"))))</f>
        <v>LOW</v>
      </c>
    </row>
    <row r="42" spans="1:63" ht="13.8" thickBot="1">
      <c r="AO42" s="16"/>
      <c r="AQ42" s="211">
        <f>IFERROR(AC36/AB36,"No Score")</f>
        <v>1</v>
      </c>
      <c r="AU42" s="211">
        <f>IFERROR(AC37/AB37,"No Score")</f>
        <v>1</v>
      </c>
      <c r="AY42" s="211">
        <f>IFERROR(AC38/AB38,"No Score")</f>
        <v>1</v>
      </c>
    </row>
    <row r="43" spans="1:63" ht="13.8" thickBot="1">
      <c r="AO43" s="16"/>
      <c r="AQ43" s="14" t="str">
        <f>IF(AQ42="No Score","",IF(AND(AQ42&lt;=0.6,AQ42&gt;0),"HIGH",IF(AQ42&gt;0.8,"LOW",IF(AQ42=0,"Not Assessed","MEDIUM"))))</f>
        <v>LOW</v>
      </c>
      <c r="AU43" s="14" t="str">
        <f>IF(AU42="No Score","",IF(AND(AU42&lt;=0.6,AU42&gt;0),"HIGH",IF(AU42&gt;0.8,"LOW",IF(AU42=0,"Not Assessed","MEDIUM"))))</f>
        <v>LOW</v>
      </c>
      <c r="AY43" s="14" t="str">
        <f>IF(AY42="No Score","",IF(AND(AY42&lt;=0.6,AY42&gt;0),"HIGH",IF(AY42&gt;0.8,"LOW",IF(AY42=0,"Not Assessed","MEDIUM"))))</f>
        <v>LOW</v>
      </c>
    </row>
    <row r="44" spans="1:63">
      <c r="AO44" s="16"/>
    </row>
    <row r="45" spans="1:63">
      <c r="AO45" s="16"/>
    </row>
    <row r="46" spans="1:63" ht="27" thickBot="1">
      <c r="C46" s="25"/>
      <c r="E46" s="4" t="s">
        <v>214</v>
      </c>
      <c r="F46" s="4" t="s">
        <v>225</v>
      </c>
      <c r="H46" s="4" t="s">
        <v>214</v>
      </c>
      <c r="I46" s="4" t="s">
        <v>225</v>
      </c>
      <c r="K46" s="25"/>
      <c r="M46" s="4" t="s">
        <v>214</v>
      </c>
      <c r="N46" s="4" t="s">
        <v>225</v>
      </c>
      <c r="P46" s="4" t="s">
        <v>214</v>
      </c>
      <c r="Q46" s="4" t="s">
        <v>225</v>
      </c>
      <c r="S46" s="25"/>
      <c r="U46" s="4" t="s">
        <v>214</v>
      </c>
      <c r="V46" s="4" t="s">
        <v>225</v>
      </c>
      <c r="X46" s="4" t="s">
        <v>214</v>
      </c>
      <c r="Y46" s="4" t="s">
        <v>225</v>
      </c>
      <c r="AA46" s="25"/>
      <c r="AC46" s="4" t="s">
        <v>214</v>
      </c>
      <c r="AD46" s="4" t="s">
        <v>225</v>
      </c>
      <c r="AF46" s="4" t="s">
        <v>214</v>
      </c>
      <c r="AG46" s="4" t="s">
        <v>225</v>
      </c>
      <c r="AP46" s="20"/>
    </row>
    <row r="47" spans="1:63" ht="53.4" thickBot="1">
      <c r="C47" s="202" t="s">
        <v>921</v>
      </c>
      <c r="D47" s="202" t="s">
        <v>19</v>
      </c>
      <c r="E47" s="202" t="s">
        <v>18</v>
      </c>
      <c r="F47" s="202" t="s">
        <v>18</v>
      </c>
      <c r="G47" s="202" t="s">
        <v>21</v>
      </c>
      <c r="H47" s="202" t="s">
        <v>17</v>
      </c>
      <c r="I47" s="202" t="s">
        <v>17</v>
      </c>
      <c r="J47" s="16"/>
      <c r="K47" s="202" t="s">
        <v>921</v>
      </c>
      <c r="L47" s="202" t="s">
        <v>19</v>
      </c>
      <c r="M47" s="202" t="s">
        <v>18</v>
      </c>
      <c r="N47" s="202" t="s">
        <v>18</v>
      </c>
      <c r="O47" s="202" t="s">
        <v>21</v>
      </c>
      <c r="P47" s="202" t="s">
        <v>17</v>
      </c>
      <c r="Q47" s="202" t="s">
        <v>17</v>
      </c>
      <c r="R47" s="16"/>
      <c r="S47" s="202" t="s">
        <v>921</v>
      </c>
      <c r="T47" s="202" t="s">
        <v>19</v>
      </c>
      <c r="U47" s="202" t="s">
        <v>18</v>
      </c>
      <c r="V47" s="202" t="s">
        <v>18</v>
      </c>
      <c r="W47" s="202" t="s">
        <v>21</v>
      </c>
      <c r="X47" s="202" t="s">
        <v>17</v>
      </c>
      <c r="Y47" s="202" t="s">
        <v>17</v>
      </c>
      <c r="Z47" s="16"/>
      <c r="AA47" s="202" t="s">
        <v>921</v>
      </c>
      <c r="AB47" s="202" t="s">
        <v>19</v>
      </c>
      <c r="AC47" s="202" t="s">
        <v>18</v>
      </c>
      <c r="AD47" s="202" t="s">
        <v>18</v>
      </c>
      <c r="AE47" s="202" t="s">
        <v>21</v>
      </c>
      <c r="AF47" s="202" t="s">
        <v>17</v>
      </c>
      <c r="AG47" s="202" t="s">
        <v>17</v>
      </c>
      <c r="AH47" s="16"/>
      <c r="AI47" s="16"/>
      <c r="AJ47" s="16"/>
      <c r="AK47" s="16"/>
      <c r="AL47" s="16"/>
      <c r="AM47" s="16"/>
      <c r="AN47" s="16"/>
      <c r="AP47" s="486" t="s">
        <v>922</v>
      </c>
      <c r="AQ47" s="486"/>
      <c r="AR47" s="485" t="s">
        <v>923</v>
      </c>
      <c r="AS47" s="485"/>
      <c r="AT47" s="485"/>
      <c r="AU47" s="487" t="s">
        <v>924</v>
      </c>
      <c r="AV47" s="487"/>
      <c r="AW47" s="487"/>
      <c r="AX47" s="487"/>
      <c r="AY47" s="487"/>
      <c r="AZ47" s="487"/>
      <c r="BA47" s="216" t="s">
        <v>925</v>
      </c>
      <c r="BB47" s="395"/>
      <c r="BC47" s="395"/>
      <c r="BD47" s="395"/>
    </row>
    <row r="48" spans="1:63" ht="18" thickBot="1">
      <c r="A48" s="25" t="s">
        <v>212</v>
      </c>
      <c r="B48" s="29"/>
      <c r="C48" s="204">
        <f>IF(BA48="LOW",3,IF(BA48="MEDIUM",2,IF(BA48="HIGH",1,"")))</f>
        <v>3</v>
      </c>
      <c r="D48" s="205">
        <f>COUNTIFS(Summary!$A:$A,$AU48,Summary!$D:$D,D$47)</f>
        <v>0</v>
      </c>
      <c r="E48" s="205">
        <f>COUNTIFS(Summary!$A:$A,$AU48,Summary!$D:$D,E$47,Summary!$C:$C,E$46)</f>
        <v>0</v>
      </c>
      <c r="F48" s="205">
        <f>COUNTIFS(Summary!$A:$A,$AU48,Summary!$D:$D,F$47,Summary!$C:$C,F$46)</f>
        <v>0</v>
      </c>
      <c r="G48" s="205">
        <f>COUNTIFS(Summary!$A:$A,$AU48,Summary!$D:$D,G$47)</f>
        <v>0</v>
      </c>
      <c r="H48" s="205">
        <f>COUNTIFS(Summary!$A:$A,$AU48,Summary!$D:$D,H$47,Summary!$C:$C,H$46)</f>
        <v>0</v>
      </c>
      <c r="I48" s="205">
        <f>COUNTIFS(Summary!$A:$A,$AU48,Summary!$D:$D,I$47,Summary!$C:$C,I$46)</f>
        <v>0</v>
      </c>
      <c r="J48" s="16"/>
      <c r="K48" s="204">
        <f>IF(BB48="LOW",3,IF(BB48="MEDIUM",2,IF(BB48="HIGH",1,"")))</f>
        <v>3</v>
      </c>
      <c r="L48" s="205">
        <f>COUNTIFS(Summary!$A:$A,$AU48,Summary!$E:$E,L$47)</f>
        <v>0</v>
      </c>
      <c r="M48" s="205">
        <f>COUNTIFS(Summary!$A:$A,$AU48,Summary!$E:$E,M$47,Summary!$C:$C,M$46)</f>
        <v>0</v>
      </c>
      <c r="N48" s="205">
        <f>COUNTIFS(Summary!$A:$A,$AU48,Summary!$E:$E,N$47,Summary!$C:$C,N$46)</f>
        <v>0</v>
      </c>
      <c r="O48" s="205">
        <f>COUNTIFS(Summary!$A:$A,$AU48,Summary!$E:$E,O$47)</f>
        <v>0</v>
      </c>
      <c r="P48" s="205">
        <f>COUNTIFS(Summary!$A:$A,$AU48,Summary!$E:$E,P$47,Summary!$C:$C,P$46)</f>
        <v>0</v>
      </c>
      <c r="Q48" s="205">
        <f>COUNTIFS(Summary!$A:$A,$AU48,Summary!$E:$E,Q$47,Summary!$C:$C,Q$46)</f>
        <v>0</v>
      </c>
      <c r="R48" s="16"/>
      <c r="S48" s="204">
        <f>IF(BC48="LOW",3,IF(BC48="MEDIUM",2,IF(BC48="HIGH",1,"")))</f>
        <v>3</v>
      </c>
      <c r="T48" s="205">
        <f>COUNTIFS(Summary!$A:$A,$AU48,Summary!$F:$F,T$47)</f>
        <v>0</v>
      </c>
      <c r="U48" s="205">
        <f>COUNTIFS(Summary!$A:$A,$AU48,Summary!$F:$F,U$47,Summary!$C:$C,U$46)</f>
        <v>0</v>
      </c>
      <c r="V48" s="205">
        <f>COUNTIFS(Summary!$A:$A,$AU48,Summary!$F:$F,V$47,Summary!$C:$C,V$46)</f>
        <v>0</v>
      </c>
      <c r="W48" s="205">
        <f>COUNTIFS(Summary!$A:$A,$AU48,Summary!$F:$F,W$47)</f>
        <v>0</v>
      </c>
      <c r="X48" s="205">
        <f>COUNTIFS(Summary!$A:$A,$AU48,Summary!$F:$F,X$47,Summary!$C:$C,X$46)</f>
        <v>0</v>
      </c>
      <c r="Y48" s="205">
        <f>COUNTIFS(Summary!$A:$A,$AU48,Summary!$F:$F,Y$47,Summary!$C:$C,Y$46)</f>
        <v>0</v>
      </c>
      <c r="Z48" s="16"/>
      <c r="AA48" s="204">
        <f>IF(BD48="LOW",3,IF(BD48="MEDIUM",2,IF(BD48="HIGH",1,"")))</f>
        <v>3</v>
      </c>
      <c r="AB48" s="205">
        <f>COUNTIFS(Summary!$A:$A,$AU48,Summary!$G:$G,AB$47)</f>
        <v>0</v>
      </c>
      <c r="AC48" s="205">
        <f>COUNTIFS(Summary!$A:$A,$AU48,Summary!$G:$G,AC$47,Summary!$C:$C,AC$46)</f>
        <v>0</v>
      </c>
      <c r="AD48" s="205">
        <f>COUNTIFS(Summary!$A:$A,$AU48,Summary!$G:$G,AD$47,Summary!$C:$C,AD$46)</f>
        <v>0</v>
      </c>
      <c r="AE48" s="205">
        <f>COUNTIFS(Summary!$A:$A,$AU48,Summary!$G:$G,AE$47)</f>
        <v>0</v>
      </c>
      <c r="AF48" s="205">
        <f>COUNTIFS(Summary!$A:$A,$AU48,Summary!$G:$G,AF$47,Summary!$C:$C,AF$46)</f>
        <v>0</v>
      </c>
      <c r="AG48" s="205">
        <f>COUNTIFS(Summary!$A:$A,$AU48,Summary!$G:$G,AG$47,Summary!$C:$C,AG$46)</f>
        <v>0</v>
      </c>
      <c r="AH48" s="16"/>
      <c r="AI48" s="16"/>
      <c r="AJ48" s="16"/>
      <c r="AK48" s="16"/>
      <c r="AL48" s="16"/>
      <c r="AM48" s="16"/>
      <c r="AN48" s="16"/>
      <c r="AP48" s="488" t="s">
        <v>926</v>
      </c>
      <c r="AQ48" s="488"/>
      <c r="AR48" s="490" t="s">
        <v>927</v>
      </c>
      <c r="AS48" s="491"/>
      <c r="AT48" s="492"/>
      <c r="AU48" s="482" t="s">
        <v>212</v>
      </c>
      <c r="AV48" s="483"/>
      <c r="AW48" s="483"/>
      <c r="AX48" s="483"/>
      <c r="AY48" s="483"/>
      <c r="AZ48" s="484"/>
      <c r="BA48" s="14" t="str">
        <f>IF(AND(D48&gt;=1,SUM(E48:I48)=0),"NA",IF(AND(G48&gt;=1,SUM(D48:F48)=0),"Not Assessed",IF(SUM(E48:F48)=0,"LOW",IF(E48&gt;=1,"HIGH","MEDIUM"))))</f>
        <v>LOW</v>
      </c>
      <c r="BB48" s="14" t="str">
        <f>IF(AND(L48&gt;=1,SUM(M48:Q48)=0),"NA",IF(AND(O48&gt;=1,SUM(L48:N48)=0),"Not Assessed",IF(SUM(M48:N48)=0,"LOW",IF(M48&gt;=1,"HIGH","MEDIUM"))))</f>
        <v>LOW</v>
      </c>
      <c r="BC48" s="14" t="str">
        <f>IF(AND(T48&gt;=1,SUM(U48:Y48)=0),"NA",IF(AND(W48&gt;=1,SUM(T48:V48)=0),"Not Assessed",IF(SUM(U48:V48)=0,"LOW",IF(U48&gt;=1,"HIGH","MEDIUM"))))</f>
        <v>LOW</v>
      </c>
      <c r="BD48" s="396" t="str">
        <f>IF(AND(AB48&gt;=1,SUM(AC48:AG48)=0),"NA",IF(AND(AE48&gt;=1,SUM(AB48:AD48)=0),"Not Assessed",IF(SUM(AC48:AD48)=0,"LOW",IF(AC48&gt;=1,"HIGH","MEDIUM"))))</f>
        <v>LOW</v>
      </c>
      <c r="BI48" s="14"/>
      <c r="BK48" s="14"/>
    </row>
    <row r="49" spans="1:56" ht="18" thickBot="1">
      <c r="A49" s="25" t="s">
        <v>215</v>
      </c>
      <c r="B49" s="29"/>
      <c r="C49" s="204">
        <f t="shared" ref="C49:C66" si="0">IF(BA49="LOW",3,IF(BA49="MEDIUM",2,IF(BA49="HIGH",1,"")))</f>
        <v>3</v>
      </c>
      <c r="D49" s="205">
        <f>COUNTIFS(Summary!$A:$A,$AU49,Summary!$D:$D,D$47)</f>
        <v>0</v>
      </c>
      <c r="E49" s="205">
        <f>COUNTIFS(Summary!$A:$A,$AU49,Summary!$D:$D,E$47,Summary!$C:$C,E$46)</f>
        <v>0</v>
      </c>
      <c r="F49" s="205">
        <f>COUNTIFS(Summary!$A:$A,$AU49,Summary!$D:$D,F$47,Summary!$C:$C,F$46)</f>
        <v>0</v>
      </c>
      <c r="G49" s="205">
        <f>COUNTIFS(Summary!$A:$A,$AU49,Summary!$D:$D,G$47)</f>
        <v>0</v>
      </c>
      <c r="H49" s="205">
        <f>COUNTIFS(Summary!$A:$A,$AU49,Summary!$D:$D,H$47,Summary!$C:$C,H$46)</f>
        <v>0</v>
      </c>
      <c r="I49" s="205">
        <f>COUNTIFS(Summary!$A:$A,$AU49,Summary!$D:$D,I$47,Summary!$C:$C,I$46)</f>
        <v>0</v>
      </c>
      <c r="J49" s="16"/>
      <c r="K49" s="204">
        <f t="shared" ref="K49:K74" si="1">IF(BB49="LOW",3,IF(BB49="MEDIUM",2,IF(BB49="HIGH",1,"")))</f>
        <v>3</v>
      </c>
      <c r="L49" s="205">
        <f>COUNTIFS(Summary!$A:$A,$AU49,Summary!$E:$E,L$47)</f>
        <v>0</v>
      </c>
      <c r="M49" s="205">
        <f>COUNTIFS(Summary!$A:$A,$AU49,Summary!$E:$E,M$47,Summary!$C:$C,M$46)</f>
        <v>0</v>
      </c>
      <c r="N49" s="205">
        <f>COUNTIFS(Summary!$A:$A,$AU49,Summary!$E:$E,N$47,Summary!$C:$C,N$46)</f>
        <v>0</v>
      </c>
      <c r="O49" s="205">
        <f>COUNTIFS(Summary!$A:$A,$AU49,Summary!$E:$E,O$47)</f>
        <v>0</v>
      </c>
      <c r="P49" s="205">
        <f>COUNTIFS(Summary!$A:$A,$AU49,Summary!$E:$E,P$47,Summary!$C:$C,P$46)</f>
        <v>0</v>
      </c>
      <c r="Q49" s="205">
        <f>COUNTIFS(Summary!$A:$A,$AU49,Summary!$E:$E,Q$47,Summary!$C:$C,Q$46)</f>
        <v>0</v>
      </c>
      <c r="R49" s="16"/>
      <c r="S49" s="204">
        <f t="shared" ref="S49:S74" si="2">IF(BC49="LOW",3,IF(BC49="MEDIUM",2,IF(BC49="HIGH",1,"")))</f>
        <v>3</v>
      </c>
      <c r="T49" s="205">
        <f>COUNTIFS(Summary!$A:$A,$AU49,Summary!$F:$F,T$47)</f>
        <v>0</v>
      </c>
      <c r="U49" s="205">
        <f>COUNTIFS(Summary!$A:$A,$AU49,Summary!$F:$F,U$47,Summary!$C:$C,U$46)</f>
        <v>0</v>
      </c>
      <c r="V49" s="205">
        <f>COUNTIFS(Summary!$A:$A,$AU49,Summary!$F:$F,V$47,Summary!$C:$C,V$46)</f>
        <v>0</v>
      </c>
      <c r="W49" s="205">
        <f>COUNTIFS(Summary!$A:$A,$AU49,Summary!$F:$F,W$47)</f>
        <v>0</v>
      </c>
      <c r="X49" s="205">
        <f>COUNTIFS(Summary!$A:$A,$AU49,Summary!$F:$F,X$47,Summary!$C:$C,X$46)</f>
        <v>0</v>
      </c>
      <c r="Y49" s="205">
        <f>COUNTIFS(Summary!$A:$A,$AU49,Summary!$F:$F,Y$47,Summary!$C:$C,Y$46)</f>
        <v>0</v>
      </c>
      <c r="Z49" s="16"/>
      <c r="AA49" s="204">
        <f t="shared" ref="AA49:AA74" si="3">IF(BD49="LOW",3,IF(BD49="MEDIUM",2,IF(BD49="HIGH",1,"")))</f>
        <v>3</v>
      </c>
      <c r="AB49" s="205">
        <f>COUNTIFS(Summary!$A:$A,$AU49,Summary!$G:$G,AB$47)</f>
        <v>0</v>
      </c>
      <c r="AC49" s="205">
        <f>COUNTIFS(Summary!$A:$A,$AU49,Summary!$G:$G,AC$47,Summary!$C:$C,AC$46)</f>
        <v>0</v>
      </c>
      <c r="AD49" s="205">
        <f>COUNTIFS(Summary!$A:$A,$AU49,Summary!$G:$G,AD$47,Summary!$C:$C,AD$46)</f>
        <v>0</v>
      </c>
      <c r="AE49" s="205">
        <f>COUNTIFS(Summary!$A:$A,$AU49,Summary!$G:$G,AE$47)</f>
        <v>0</v>
      </c>
      <c r="AF49" s="205">
        <f>COUNTIFS(Summary!$A:$A,$AU49,Summary!$G:$G,AF$47,Summary!$C:$C,AF$46)</f>
        <v>0</v>
      </c>
      <c r="AG49" s="205">
        <f>COUNTIFS(Summary!$A:$A,$AU49,Summary!$G:$G,AG$47,Summary!$C:$C,AG$46)</f>
        <v>0</v>
      </c>
      <c r="AH49" s="16"/>
      <c r="AI49" s="16"/>
      <c r="AJ49" s="16"/>
      <c r="AK49" s="16"/>
      <c r="AL49" s="16"/>
      <c r="AM49" s="16"/>
      <c r="AN49" s="16"/>
      <c r="AP49" s="488"/>
      <c r="AQ49" s="488"/>
      <c r="AR49" s="493"/>
      <c r="AS49" s="494"/>
      <c r="AT49" s="495"/>
      <c r="AU49" s="482" t="s">
        <v>215</v>
      </c>
      <c r="AV49" s="483"/>
      <c r="AW49" s="483"/>
      <c r="AX49" s="483"/>
      <c r="AY49" s="483"/>
      <c r="AZ49" s="484"/>
      <c r="BA49" s="14" t="str">
        <f t="shared" ref="BA49:BA74" si="4">IF(AND(D49&gt;=1,SUM(E49:I49)=0),"NA",IF(AND(G49&gt;=1,SUM(D49:F49)=0),"Not Assessed",IF(SUM(E49:F49)=0,"LOW",IF(E49&gt;=1,"HIGH","MEDIUM"))))</f>
        <v>LOW</v>
      </c>
      <c r="BB49" s="14" t="str">
        <f t="shared" ref="BB49:BB74" si="5">IF(AND(L49&gt;=1,SUM(M49:Q49)=0),"NA",IF(AND(O49&gt;=1,SUM(L49:N49)=0),"Not Assessed",IF(SUM(M49:N49)=0,"LOW",IF(M49&gt;=1,"HIGH","MEDIUM"))))</f>
        <v>LOW</v>
      </c>
      <c r="BC49" s="14" t="str">
        <f t="shared" ref="BC49:BC74" si="6">IF(AND(T49&gt;=1,SUM(U49:Y49)=0),"NA",IF(AND(W49&gt;=1,SUM(T49:V49)=0),"Not Assessed",IF(SUM(U49:V49)=0,"LOW",IF(U49&gt;=1,"HIGH","MEDIUM"))))</f>
        <v>LOW</v>
      </c>
      <c r="BD49" s="396" t="str">
        <f t="shared" ref="BD49:BD74" si="7">IF(AND(AB49&gt;=1,SUM(AC49:AG49)=0),"NA",IF(AND(AE49&gt;=1,SUM(AB49:AD49)=0),"Not Assessed",IF(SUM(AC49:AD49)=0,"LOW",IF(AC49&gt;=1,"HIGH","MEDIUM"))))</f>
        <v>LOW</v>
      </c>
    </row>
    <row r="50" spans="1:56" ht="35.4" thickBot="1">
      <c r="A50" s="25" t="s">
        <v>217</v>
      </c>
      <c r="B50" s="29" t="s">
        <v>928</v>
      </c>
      <c r="C50" s="204">
        <f t="shared" si="0"/>
        <v>3</v>
      </c>
      <c r="D50" s="205">
        <f>COUNTIFS(Summary!$A:$A,$AU50,Summary!$D:$D,D$47)</f>
        <v>0</v>
      </c>
      <c r="E50" s="205">
        <f>COUNTIFS(Summary!$A:$A,$AU50,Summary!$D:$D,E$47,Summary!$C:$C,E$46)</f>
        <v>0</v>
      </c>
      <c r="F50" s="205">
        <f>COUNTIFS(Summary!$A:$A,$AU50,Summary!$D:$D,F$47,Summary!$C:$C,F$46)</f>
        <v>0</v>
      </c>
      <c r="G50" s="205">
        <f>COUNTIFS(Summary!$A:$A,$AU50,Summary!$D:$D,G$47)</f>
        <v>0</v>
      </c>
      <c r="H50" s="205">
        <f>COUNTIFS(Summary!$A:$A,$AU50,Summary!$D:$D,H$47,Summary!$C:$C,H$46)</f>
        <v>0</v>
      </c>
      <c r="I50" s="205">
        <f>COUNTIFS(Summary!$A:$A,$AU50,Summary!$D:$D,I$47,Summary!$C:$C,I$46)</f>
        <v>0</v>
      </c>
      <c r="J50" s="16"/>
      <c r="K50" s="204">
        <f t="shared" si="1"/>
        <v>3</v>
      </c>
      <c r="L50" s="205">
        <f>COUNTIFS(Summary!$A:$A,$AU50,Summary!$E:$E,L$47)</f>
        <v>0</v>
      </c>
      <c r="M50" s="205">
        <f>COUNTIFS(Summary!$A:$A,$AU50,Summary!$E:$E,M$47,Summary!$C:$C,M$46)</f>
        <v>0</v>
      </c>
      <c r="N50" s="205">
        <f>COUNTIFS(Summary!$A:$A,$AU50,Summary!$E:$E,N$47,Summary!$C:$C,N$46)</f>
        <v>0</v>
      </c>
      <c r="O50" s="205">
        <f>COUNTIFS(Summary!$A:$A,$AU50,Summary!$E:$E,O$47)</f>
        <v>0</v>
      </c>
      <c r="P50" s="205">
        <f>COUNTIFS(Summary!$A:$A,$AU50,Summary!$E:$E,P$47,Summary!$C:$C,P$46)</f>
        <v>0</v>
      </c>
      <c r="Q50" s="205">
        <f>COUNTIFS(Summary!$A:$A,$AU50,Summary!$E:$E,Q$47,Summary!$C:$C,Q$46)</f>
        <v>0</v>
      </c>
      <c r="R50" s="16"/>
      <c r="S50" s="204">
        <f t="shared" si="2"/>
        <v>3</v>
      </c>
      <c r="T50" s="205">
        <f>COUNTIFS(Summary!$A:$A,$AU50,Summary!$F:$F,T$47)</f>
        <v>0</v>
      </c>
      <c r="U50" s="205">
        <f>COUNTIFS(Summary!$A:$A,$AU50,Summary!$F:$F,U$47,Summary!$C:$C,U$46)</f>
        <v>0</v>
      </c>
      <c r="V50" s="205">
        <f>COUNTIFS(Summary!$A:$A,$AU50,Summary!$F:$F,V$47,Summary!$C:$C,V$46)</f>
        <v>0</v>
      </c>
      <c r="W50" s="205">
        <f>COUNTIFS(Summary!$A:$A,$AU50,Summary!$F:$F,W$47)</f>
        <v>0</v>
      </c>
      <c r="X50" s="205">
        <f>COUNTIFS(Summary!$A:$A,$AU50,Summary!$F:$F,X$47,Summary!$C:$C,X$46)</f>
        <v>0</v>
      </c>
      <c r="Y50" s="205">
        <f>COUNTIFS(Summary!$A:$A,$AU50,Summary!$F:$F,Y$47,Summary!$C:$C,Y$46)</f>
        <v>0</v>
      </c>
      <c r="Z50" s="16"/>
      <c r="AA50" s="204">
        <f t="shared" si="3"/>
        <v>3</v>
      </c>
      <c r="AB50" s="205">
        <f>COUNTIFS(Summary!$A:$A,$AU50,Summary!$G:$G,AB$47)</f>
        <v>0</v>
      </c>
      <c r="AC50" s="205">
        <f>COUNTIFS(Summary!$A:$A,$AU50,Summary!$G:$G,AC$47,Summary!$C:$C,AC$46)</f>
        <v>0</v>
      </c>
      <c r="AD50" s="205">
        <f>COUNTIFS(Summary!$A:$A,$AU50,Summary!$G:$G,AD$47,Summary!$C:$C,AD$46)</f>
        <v>0</v>
      </c>
      <c r="AE50" s="205">
        <f>COUNTIFS(Summary!$A:$A,$AU50,Summary!$G:$G,AE$47)</f>
        <v>0</v>
      </c>
      <c r="AF50" s="205">
        <f>COUNTIFS(Summary!$A:$A,$AU50,Summary!$G:$G,AF$47,Summary!$C:$C,AF$46)</f>
        <v>0</v>
      </c>
      <c r="AG50" s="205">
        <f>COUNTIFS(Summary!$A:$A,$AU50,Summary!$G:$G,AG$47,Summary!$C:$C,AG$46)</f>
        <v>0</v>
      </c>
      <c r="AH50" s="16"/>
      <c r="AI50" s="16"/>
      <c r="AJ50" s="16"/>
      <c r="AK50" s="16"/>
      <c r="AL50" s="16"/>
      <c r="AM50" s="16"/>
      <c r="AN50" s="16"/>
      <c r="AP50" s="488"/>
      <c r="AQ50" s="488"/>
      <c r="AR50" s="493"/>
      <c r="AS50" s="494"/>
      <c r="AT50" s="495"/>
      <c r="AU50" s="482" t="s">
        <v>217</v>
      </c>
      <c r="AV50" s="483"/>
      <c r="AW50" s="483"/>
      <c r="AX50" s="483"/>
      <c r="AY50" s="483"/>
      <c r="AZ50" s="484"/>
      <c r="BA50" s="14" t="str">
        <f t="shared" si="4"/>
        <v>LOW</v>
      </c>
      <c r="BB50" s="14" t="str">
        <f t="shared" si="5"/>
        <v>LOW</v>
      </c>
      <c r="BC50" s="14" t="str">
        <f t="shared" si="6"/>
        <v>LOW</v>
      </c>
      <c r="BD50" s="396" t="str">
        <f t="shared" si="7"/>
        <v>LOW</v>
      </c>
    </row>
    <row r="51" spans="1:56" ht="35.4" thickBot="1">
      <c r="A51" s="25" t="s">
        <v>219</v>
      </c>
      <c r="B51" s="29" t="s">
        <v>928</v>
      </c>
      <c r="C51" s="204">
        <f t="shared" si="0"/>
        <v>3</v>
      </c>
      <c r="D51" s="205">
        <f>COUNTIFS(Summary!$A:$A,$AU51,Summary!$D:$D,D$47)</f>
        <v>0</v>
      </c>
      <c r="E51" s="205">
        <f>COUNTIFS(Summary!$A:$A,$AU51,Summary!$D:$D,E$47,Summary!$C:$C,E$46)</f>
        <v>0</v>
      </c>
      <c r="F51" s="205">
        <f>COUNTIFS(Summary!$A:$A,$AU51,Summary!$D:$D,F$47,Summary!$C:$C,F$46)</f>
        <v>0</v>
      </c>
      <c r="G51" s="205">
        <f>COUNTIFS(Summary!$A:$A,$AU51,Summary!$D:$D,G$47)</f>
        <v>0</v>
      </c>
      <c r="H51" s="205">
        <f>COUNTIFS(Summary!$A:$A,$AU51,Summary!$D:$D,H$47,Summary!$C:$C,H$46)</f>
        <v>0</v>
      </c>
      <c r="I51" s="205">
        <f>COUNTIFS(Summary!$A:$A,$AU51,Summary!$D:$D,I$47,Summary!$C:$C,I$46)</f>
        <v>0</v>
      </c>
      <c r="J51" s="16"/>
      <c r="K51" s="204">
        <f t="shared" si="1"/>
        <v>3</v>
      </c>
      <c r="L51" s="205">
        <f>COUNTIFS(Summary!$A:$A,$AU51,Summary!$E:$E,L$47)</f>
        <v>0</v>
      </c>
      <c r="M51" s="205">
        <f>COUNTIFS(Summary!$A:$A,$AU51,Summary!$E:$E,M$47,Summary!$C:$C,M$46)</f>
        <v>0</v>
      </c>
      <c r="N51" s="205">
        <f>COUNTIFS(Summary!$A:$A,$AU51,Summary!$E:$E,N$47,Summary!$C:$C,N$46)</f>
        <v>0</v>
      </c>
      <c r="O51" s="205">
        <f>COUNTIFS(Summary!$A:$A,$AU51,Summary!$E:$E,O$47)</f>
        <v>0</v>
      </c>
      <c r="P51" s="205">
        <f>COUNTIFS(Summary!$A:$A,$AU51,Summary!$E:$E,P$47,Summary!$C:$C,P$46)</f>
        <v>0</v>
      </c>
      <c r="Q51" s="205">
        <f>COUNTIFS(Summary!$A:$A,$AU51,Summary!$E:$E,Q$47,Summary!$C:$C,Q$46)</f>
        <v>0</v>
      </c>
      <c r="R51" s="16"/>
      <c r="S51" s="204">
        <f t="shared" si="2"/>
        <v>3</v>
      </c>
      <c r="T51" s="205">
        <f>COUNTIFS(Summary!$A:$A,$AU51,Summary!$F:$F,T$47)</f>
        <v>0</v>
      </c>
      <c r="U51" s="205">
        <f>COUNTIFS(Summary!$A:$A,$AU51,Summary!$F:$F,U$47,Summary!$C:$C,U$46)</f>
        <v>0</v>
      </c>
      <c r="V51" s="205">
        <f>COUNTIFS(Summary!$A:$A,$AU51,Summary!$F:$F,V$47,Summary!$C:$C,V$46)</f>
        <v>0</v>
      </c>
      <c r="W51" s="205">
        <f>COUNTIFS(Summary!$A:$A,$AU51,Summary!$F:$F,W$47)</f>
        <v>0</v>
      </c>
      <c r="X51" s="205">
        <f>COUNTIFS(Summary!$A:$A,$AU51,Summary!$F:$F,X$47,Summary!$C:$C,X$46)</f>
        <v>0</v>
      </c>
      <c r="Y51" s="205">
        <f>COUNTIFS(Summary!$A:$A,$AU51,Summary!$F:$F,Y$47,Summary!$C:$C,Y$46)</f>
        <v>0</v>
      </c>
      <c r="Z51" s="16"/>
      <c r="AA51" s="204">
        <f t="shared" si="3"/>
        <v>3</v>
      </c>
      <c r="AB51" s="205">
        <f>COUNTIFS(Summary!$A:$A,$AU51,Summary!$G:$G,AB$47)</f>
        <v>0</v>
      </c>
      <c r="AC51" s="205">
        <f>COUNTIFS(Summary!$A:$A,$AU51,Summary!$G:$G,AC$47,Summary!$C:$C,AC$46)</f>
        <v>0</v>
      </c>
      <c r="AD51" s="205">
        <f>COUNTIFS(Summary!$A:$A,$AU51,Summary!$G:$G,AD$47,Summary!$C:$C,AD$46)</f>
        <v>0</v>
      </c>
      <c r="AE51" s="205">
        <f>COUNTIFS(Summary!$A:$A,$AU51,Summary!$G:$G,AE$47)</f>
        <v>0</v>
      </c>
      <c r="AF51" s="205">
        <f>COUNTIFS(Summary!$A:$A,$AU51,Summary!$G:$G,AF$47,Summary!$C:$C,AF$46)</f>
        <v>0</v>
      </c>
      <c r="AG51" s="205">
        <f>COUNTIFS(Summary!$A:$A,$AU51,Summary!$G:$G,AG$47,Summary!$C:$C,AG$46)</f>
        <v>0</v>
      </c>
      <c r="AH51" s="16"/>
      <c r="AI51" s="16"/>
      <c r="AJ51" s="16"/>
      <c r="AK51" s="16"/>
      <c r="AL51" s="16"/>
      <c r="AM51" s="16"/>
      <c r="AN51" s="16"/>
      <c r="AP51" s="488"/>
      <c r="AQ51" s="488"/>
      <c r="AR51" s="493"/>
      <c r="AS51" s="494"/>
      <c r="AT51" s="495"/>
      <c r="AU51" s="482" t="s">
        <v>219</v>
      </c>
      <c r="AV51" s="483"/>
      <c r="AW51" s="483"/>
      <c r="AX51" s="483"/>
      <c r="AY51" s="483"/>
      <c r="AZ51" s="484"/>
      <c r="BA51" s="14" t="str">
        <f t="shared" si="4"/>
        <v>LOW</v>
      </c>
      <c r="BB51" s="14" t="str">
        <f t="shared" si="5"/>
        <v>LOW</v>
      </c>
      <c r="BC51" s="14" t="str">
        <f t="shared" si="6"/>
        <v>LOW</v>
      </c>
      <c r="BD51" s="396" t="str">
        <f t="shared" si="7"/>
        <v>LOW</v>
      </c>
    </row>
    <row r="52" spans="1:56" ht="18" thickBot="1">
      <c r="A52" s="25" t="s">
        <v>221</v>
      </c>
      <c r="B52" s="29"/>
      <c r="C52" s="204">
        <f t="shared" si="0"/>
        <v>3</v>
      </c>
      <c r="D52" s="205">
        <f>COUNTIFS(Summary!$A:$A,$AU52,Summary!$D:$D,D$47)</f>
        <v>0</v>
      </c>
      <c r="E52" s="205">
        <f>COUNTIFS(Summary!$A:$A,$AU52,Summary!$D:$D,E$47,Summary!$C:$C,E$46)</f>
        <v>0</v>
      </c>
      <c r="F52" s="205">
        <f>COUNTIFS(Summary!$A:$A,$AU52,Summary!$D:$D,F$47,Summary!$C:$C,F$46)</f>
        <v>0</v>
      </c>
      <c r="G52" s="205">
        <f>COUNTIFS(Summary!$A:$A,$AU52,Summary!$D:$D,G$47)</f>
        <v>0</v>
      </c>
      <c r="H52" s="205">
        <f>COUNTIFS(Summary!$A:$A,$AU52,Summary!$D:$D,H$47,Summary!$C:$C,H$46)</f>
        <v>0</v>
      </c>
      <c r="I52" s="205">
        <f>COUNTIFS(Summary!$A:$A,$AU52,Summary!$D:$D,I$47,Summary!$C:$C,I$46)</f>
        <v>0</v>
      </c>
      <c r="J52" s="16"/>
      <c r="K52" s="204">
        <f t="shared" si="1"/>
        <v>3</v>
      </c>
      <c r="L52" s="205">
        <f>COUNTIFS(Summary!$A:$A,$AU52,Summary!$E:$E,L$47)</f>
        <v>0</v>
      </c>
      <c r="M52" s="205">
        <f>COUNTIFS(Summary!$A:$A,$AU52,Summary!$E:$E,M$47,Summary!$C:$C,M$46)</f>
        <v>0</v>
      </c>
      <c r="N52" s="205">
        <f>COUNTIFS(Summary!$A:$A,$AU52,Summary!$E:$E,N$47,Summary!$C:$C,N$46)</f>
        <v>0</v>
      </c>
      <c r="O52" s="205">
        <f>COUNTIFS(Summary!$A:$A,$AU52,Summary!$E:$E,O$47)</f>
        <v>0</v>
      </c>
      <c r="P52" s="205">
        <f>COUNTIFS(Summary!$A:$A,$AU52,Summary!$E:$E,P$47,Summary!$C:$C,P$46)</f>
        <v>0</v>
      </c>
      <c r="Q52" s="205">
        <f>COUNTIFS(Summary!$A:$A,$AU52,Summary!$E:$E,Q$47,Summary!$C:$C,Q$46)</f>
        <v>0</v>
      </c>
      <c r="R52" s="16"/>
      <c r="S52" s="204">
        <f t="shared" si="2"/>
        <v>3</v>
      </c>
      <c r="T52" s="205">
        <f>COUNTIFS(Summary!$A:$A,$AU52,Summary!$F:$F,T$47)</f>
        <v>0</v>
      </c>
      <c r="U52" s="205">
        <f>COUNTIFS(Summary!$A:$A,$AU52,Summary!$F:$F,U$47,Summary!$C:$C,U$46)</f>
        <v>0</v>
      </c>
      <c r="V52" s="205">
        <f>COUNTIFS(Summary!$A:$A,$AU52,Summary!$F:$F,V$47,Summary!$C:$C,V$46)</f>
        <v>0</v>
      </c>
      <c r="W52" s="205">
        <f>COUNTIFS(Summary!$A:$A,$AU52,Summary!$F:$F,W$47)</f>
        <v>0</v>
      </c>
      <c r="X52" s="205">
        <f>COUNTIFS(Summary!$A:$A,$AU52,Summary!$F:$F,X$47,Summary!$C:$C,X$46)</f>
        <v>0</v>
      </c>
      <c r="Y52" s="205">
        <f>COUNTIFS(Summary!$A:$A,$AU52,Summary!$F:$F,Y$47,Summary!$C:$C,Y$46)</f>
        <v>0</v>
      </c>
      <c r="Z52" s="16"/>
      <c r="AA52" s="204">
        <f t="shared" si="3"/>
        <v>3</v>
      </c>
      <c r="AB52" s="205">
        <f>COUNTIFS(Summary!$A:$A,$AU52,Summary!$G:$G,AB$47)</f>
        <v>0</v>
      </c>
      <c r="AC52" s="205">
        <f>COUNTIFS(Summary!$A:$A,$AU52,Summary!$G:$G,AC$47,Summary!$C:$C,AC$46)</f>
        <v>0</v>
      </c>
      <c r="AD52" s="205">
        <f>COUNTIFS(Summary!$A:$A,$AU52,Summary!$G:$G,AD$47,Summary!$C:$C,AD$46)</f>
        <v>0</v>
      </c>
      <c r="AE52" s="205">
        <f>COUNTIFS(Summary!$A:$A,$AU52,Summary!$G:$G,AE$47)</f>
        <v>0</v>
      </c>
      <c r="AF52" s="205">
        <f>COUNTIFS(Summary!$A:$A,$AU52,Summary!$G:$G,AF$47,Summary!$C:$C,AF$46)</f>
        <v>0</v>
      </c>
      <c r="AG52" s="205">
        <f>COUNTIFS(Summary!$A:$A,$AU52,Summary!$G:$G,AG$47,Summary!$C:$C,AG$46)</f>
        <v>0</v>
      </c>
      <c r="AH52" s="16"/>
      <c r="AI52" s="16"/>
      <c r="AJ52" s="16"/>
      <c r="AK52" s="16"/>
      <c r="AL52" s="16"/>
      <c r="AM52" s="16"/>
      <c r="AN52" s="16"/>
      <c r="AP52" s="488"/>
      <c r="AQ52" s="488"/>
      <c r="AR52" s="493"/>
      <c r="AS52" s="494"/>
      <c r="AT52" s="495"/>
      <c r="AU52" s="482" t="s">
        <v>221</v>
      </c>
      <c r="AV52" s="483"/>
      <c r="AW52" s="483"/>
      <c r="AX52" s="483"/>
      <c r="AY52" s="483"/>
      <c r="AZ52" s="484"/>
      <c r="BA52" s="14" t="str">
        <f t="shared" si="4"/>
        <v>LOW</v>
      </c>
      <c r="BB52" s="14" t="str">
        <f t="shared" si="5"/>
        <v>LOW</v>
      </c>
      <c r="BC52" s="14" t="str">
        <f t="shared" si="6"/>
        <v>LOW</v>
      </c>
      <c r="BD52" s="396" t="str">
        <f t="shared" si="7"/>
        <v>LOW</v>
      </c>
    </row>
    <row r="53" spans="1:56" ht="18" thickBot="1">
      <c r="A53" s="25" t="s">
        <v>223</v>
      </c>
      <c r="B53" s="29"/>
      <c r="C53" s="204">
        <f t="shared" si="0"/>
        <v>3</v>
      </c>
      <c r="D53" s="205">
        <f>COUNTIFS(Summary!$A:$A,$AU53,Summary!$D:$D,D$47)</f>
        <v>0</v>
      </c>
      <c r="E53" s="205">
        <f>COUNTIFS(Summary!$A:$A,$AU53,Summary!$D:$D,E$47,Summary!$C:$C,E$46)</f>
        <v>0</v>
      </c>
      <c r="F53" s="205">
        <f>COUNTIFS(Summary!$A:$A,$AU53,Summary!$D:$D,F$47,Summary!$C:$C,F$46)</f>
        <v>0</v>
      </c>
      <c r="G53" s="205">
        <f>COUNTIFS(Summary!$A:$A,$AU53,Summary!$D:$D,G$47)</f>
        <v>0</v>
      </c>
      <c r="H53" s="205">
        <f>COUNTIFS(Summary!$A:$A,$AU53,Summary!$D:$D,H$47,Summary!$C:$C,H$46)</f>
        <v>0</v>
      </c>
      <c r="I53" s="205">
        <f>COUNTIFS(Summary!$A:$A,$AU53,Summary!$D:$D,I$47,Summary!$C:$C,I$46)</f>
        <v>0</v>
      </c>
      <c r="J53" s="16"/>
      <c r="K53" s="204">
        <f t="shared" si="1"/>
        <v>3</v>
      </c>
      <c r="L53" s="205">
        <f>COUNTIFS(Summary!$A:$A,$AU53,Summary!$E:$E,L$47)</f>
        <v>0</v>
      </c>
      <c r="M53" s="205">
        <f>COUNTIFS(Summary!$A:$A,$AU53,Summary!$E:$E,M$47,Summary!$C:$C,M$46)</f>
        <v>0</v>
      </c>
      <c r="N53" s="205">
        <f>COUNTIFS(Summary!$A:$A,$AU53,Summary!$E:$E,N$47,Summary!$C:$C,N$46)</f>
        <v>0</v>
      </c>
      <c r="O53" s="205">
        <f>COUNTIFS(Summary!$A:$A,$AU53,Summary!$E:$E,O$47)</f>
        <v>0</v>
      </c>
      <c r="P53" s="205">
        <f>COUNTIFS(Summary!$A:$A,$AU53,Summary!$E:$E,P$47,Summary!$C:$C,P$46)</f>
        <v>0</v>
      </c>
      <c r="Q53" s="205">
        <f>COUNTIFS(Summary!$A:$A,$AU53,Summary!$E:$E,Q$47,Summary!$C:$C,Q$46)</f>
        <v>0</v>
      </c>
      <c r="R53" s="16"/>
      <c r="S53" s="204">
        <f t="shared" si="2"/>
        <v>3</v>
      </c>
      <c r="T53" s="205">
        <f>COUNTIFS(Summary!$A:$A,$AU53,Summary!$F:$F,T$47)</f>
        <v>0</v>
      </c>
      <c r="U53" s="205">
        <f>COUNTIFS(Summary!$A:$A,$AU53,Summary!$F:$F,U$47,Summary!$C:$C,U$46)</f>
        <v>0</v>
      </c>
      <c r="V53" s="205">
        <f>COUNTIFS(Summary!$A:$A,$AU53,Summary!$F:$F,V$47,Summary!$C:$C,V$46)</f>
        <v>0</v>
      </c>
      <c r="W53" s="205">
        <f>COUNTIFS(Summary!$A:$A,$AU53,Summary!$F:$F,W$47)</f>
        <v>0</v>
      </c>
      <c r="X53" s="205">
        <f>COUNTIFS(Summary!$A:$A,$AU53,Summary!$F:$F,X$47,Summary!$C:$C,X$46)</f>
        <v>0</v>
      </c>
      <c r="Y53" s="205">
        <f>COUNTIFS(Summary!$A:$A,$AU53,Summary!$F:$F,Y$47,Summary!$C:$C,Y$46)</f>
        <v>0</v>
      </c>
      <c r="Z53" s="16"/>
      <c r="AA53" s="204">
        <f t="shared" si="3"/>
        <v>3</v>
      </c>
      <c r="AB53" s="205">
        <f>COUNTIFS(Summary!$A:$A,$AU53,Summary!$G:$G,AB$47)</f>
        <v>0</v>
      </c>
      <c r="AC53" s="205">
        <f>COUNTIFS(Summary!$A:$A,$AU53,Summary!$G:$G,AC$47,Summary!$C:$C,AC$46)</f>
        <v>0</v>
      </c>
      <c r="AD53" s="205">
        <f>COUNTIFS(Summary!$A:$A,$AU53,Summary!$G:$G,AD$47,Summary!$C:$C,AD$46)</f>
        <v>0</v>
      </c>
      <c r="AE53" s="205">
        <f>COUNTIFS(Summary!$A:$A,$AU53,Summary!$G:$G,AE$47)</f>
        <v>0</v>
      </c>
      <c r="AF53" s="205">
        <f>COUNTIFS(Summary!$A:$A,$AU53,Summary!$G:$G,AF$47,Summary!$C:$C,AF$46)</f>
        <v>0</v>
      </c>
      <c r="AG53" s="205">
        <f>COUNTIFS(Summary!$A:$A,$AU53,Summary!$G:$G,AG$47,Summary!$C:$C,AG$46)</f>
        <v>0</v>
      </c>
      <c r="AH53" s="16"/>
      <c r="AI53" s="16"/>
      <c r="AJ53" s="16"/>
      <c r="AK53" s="16"/>
      <c r="AL53" s="16"/>
      <c r="AM53" s="16"/>
      <c r="AN53" s="16"/>
      <c r="AP53" s="488"/>
      <c r="AQ53" s="488"/>
      <c r="AR53" s="493"/>
      <c r="AS53" s="494"/>
      <c r="AT53" s="495"/>
      <c r="AU53" s="482" t="s">
        <v>223</v>
      </c>
      <c r="AV53" s="483"/>
      <c r="AW53" s="483"/>
      <c r="AX53" s="483"/>
      <c r="AY53" s="483"/>
      <c r="AZ53" s="484"/>
      <c r="BA53" s="14" t="str">
        <f>IF(AND(D53&gt;=1,SUM(E53:I53)=0),"NA",IF(AND(G53&gt;=1,SUM(D53:F53)=0),"Not Assessed",IF(SUM(E53:F53)=0,"LOW",IF(E53&gt;=1,"HIGH","MEDIUM"))))</f>
        <v>LOW</v>
      </c>
      <c r="BB53" s="14" t="str">
        <f t="shared" si="5"/>
        <v>LOW</v>
      </c>
      <c r="BC53" s="14" t="str">
        <f t="shared" si="6"/>
        <v>LOW</v>
      </c>
      <c r="BD53" s="396" t="str">
        <f t="shared" si="7"/>
        <v>LOW</v>
      </c>
    </row>
    <row r="54" spans="1:56" ht="18" thickBot="1">
      <c r="A54" s="25" t="s">
        <v>226</v>
      </c>
      <c r="B54" s="29"/>
      <c r="C54" s="204">
        <f t="shared" si="0"/>
        <v>3</v>
      </c>
      <c r="D54" s="205">
        <f>COUNTIFS(Summary!$A:$A,$AU54,Summary!$D:$D,D$47)</f>
        <v>0</v>
      </c>
      <c r="E54" s="205">
        <f>COUNTIFS(Summary!$A:$A,$AU54,Summary!$D:$D,E$47,Summary!$C:$C,E$46)</f>
        <v>0</v>
      </c>
      <c r="F54" s="205">
        <f>COUNTIFS(Summary!$A:$A,$AU54,Summary!$D:$D,F$47,Summary!$C:$C,F$46)</f>
        <v>0</v>
      </c>
      <c r="G54" s="205">
        <f>COUNTIFS(Summary!$A:$A,$AU54,Summary!$D:$D,G$47)</f>
        <v>0</v>
      </c>
      <c r="H54" s="205">
        <f>COUNTIFS(Summary!$A:$A,$AU54,Summary!$D:$D,H$47,Summary!$C:$C,H$46)</f>
        <v>0</v>
      </c>
      <c r="I54" s="205">
        <f>COUNTIFS(Summary!$A:$A,$AU54,Summary!$D:$D,I$47,Summary!$C:$C,I$46)</f>
        <v>0</v>
      </c>
      <c r="J54" s="16"/>
      <c r="K54" s="204">
        <f t="shared" si="1"/>
        <v>3</v>
      </c>
      <c r="L54" s="205">
        <f>COUNTIFS(Summary!$A:$A,$AU54,Summary!$E:$E,L$47)</f>
        <v>0</v>
      </c>
      <c r="M54" s="205">
        <f>COUNTIFS(Summary!$A:$A,$AU54,Summary!$E:$E,M$47,Summary!$C:$C,M$46)</f>
        <v>0</v>
      </c>
      <c r="N54" s="205">
        <f>COUNTIFS(Summary!$A:$A,$AU54,Summary!$E:$E,N$47,Summary!$C:$C,N$46)</f>
        <v>0</v>
      </c>
      <c r="O54" s="205">
        <f>COUNTIFS(Summary!$A:$A,$AU54,Summary!$E:$E,O$47)</f>
        <v>0</v>
      </c>
      <c r="P54" s="205">
        <f>COUNTIFS(Summary!$A:$A,$AU54,Summary!$E:$E,P$47,Summary!$C:$C,P$46)</f>
        <v>0</v>
      </c>
      <c r="Q54" s="205">
        <f>COUNTIFS(Summary!$A:$A,$AU54,Summary!$E:$E,Q$47,Summary!$C:$C,Q$46)</f>
        <v>0</v>
      </c>
      <c r="R54" s="16"/>
      <c r="S54" s="204">
        <f t="shared" si="2"/>
        <v>3</v>
      </c>
      <c r="T54" s="205">
        <f>COUNTIFS(Summary!$A:$A,$AU54,Summary!$F:$F,T$47)</f>
        <v>0</v>
      </c>
      <c r="U54" s="205">
        <f>COUNTIFS(Summary!$A:$A,$AU54,Summary!$F:$F,U$47,Summary!$C:$C,U$46)</f>
        <v>0</v>
      </c>
      <c r="V54" s="205">
        <f>COUNTIFS(Summary!$A:$A,$AU54,Summary!$F:$F,V$47,Summary!$C:$C,V$46)</f>
        <v>0</v>
      </c>
      <c r="W54" s="205">
        <f>COUNTIFS(Summary!$A:$A,$AU54,Summary!$F:$F,W$47)</f>
        <v>0</v>
      </c>
      <c r="X54" s="205">
        <f>COUNTIFS(Summary!$A:$A,$AU54,Summary!$F:$F,X$47,Summary!$C:$C,X$46)</f>
        <v>0</v>
      </c>
      <c r="Y54" s="205">
        <f>COUNTIFS(Summary!$A:$A,$AU54,Summary!$F:$F,Y$47,Summary!$C:$C,Y$46)</f>
        <v>0</v>
      </c>
      <c r="Z54" s="16"/>
      <c r="AA54" s="204">
        <f t="shared" si="3"/>
        <v>3</v>
      </c>
      <c r="AB54" s="205">
        <f>COUNTIFS(Summary!$A:$A,$AU54,Summary!$G:$G,AB$47)</f>
        <v>0</v>
      </c>
      <c r="AC54" s="205">
        <f>COUNTIFS(Summary!$A:$A,$AU54,Summary!$G:$G,AC$47,Summary!$C:$C,AC$46)</f>
        <v>0</v>
      </c>
      <c r="AD54" s="205">
        <f>COUNTIFS(Summary!$A:$A,$AU54,Summary!$G:$G,AD$47,Summary!$C:$C,AD$46)</f>
        <v>0</v>
      </c>
      <c r="AE54" s="205">
        <f>COUNTIFS(Summary!$A:$A,$AU54,Summary!$G:$G,AE$47)</f>
        <v>0</v>
      </c>
      <c r="AF54" s="205">
        <f>COUNTIFS(Summary!$A:$A,$AU54,Summary!$G:$G,AF$47,Summary!$C:$C,AF$46)</f>
        <v>0</v>
      </c>
      <c r="AG54" s="205">
        <f>COUNTIFS(Summary!$A:$A,$AU54,Summary!$G:$G,AG$47,Summary!$C:$C,AG$46)</f>
        <v>0</v>
      </c>
      <c r="AH54" s="16"/>
      <c r="AI54" s="16"/>
      <c r="AJ54" s="16"/>
      <c r="AK54" s="16"/>
      <c r="AL54" s="16"/>
      <c r="AM54" s="16"/>
      <c r="AN54" s="16"/>
      <c r="AP54" s="488"/>
      <c r="AQ54" s="488"/>
      <c r="AR54" s="493"/>
      <c r="AS54" s="494"/>
      <c r="AT54" s="495"/>
      <c r="AU54" s="482" t="s">
        <v>226</v>
      </c>
      <c r="AV54" s="483"/>
      <c r="AW54" s="483"/>
      <c r="AX54" s="483"/>
      <c r="AY54" s="483"/>
      <c r="AZ54" s="484"/>
      <c r="BA54" s="14" t="str">
        <f t="shared" si="4"/>
        <v>LOW</v>
      </c>
      <c r="BB54" s="14" t="str">
        <f t="shared" si="5"/>
        <v>LOW</v>
      </c>
      <c r="BC54" s="14" t="str">
        <f t="shared" si="6"/>
        <v>LOW</v>
      </c>
      <c r="BD54" s="396" t="str">
        <f t="shared" si="7"/>
        <v>LOW</v>
      </c>
    </row>
    <row r="55" spans="1:56" ht="18" thickBot="1">
      <c r="A55" s="25" t="s">
        <v>228</v>
      </c>
      <c r="B55" s="29"/>
      <c r="C55" s="204">
        <f t="shared" si="0"/>
        <v>3</v>
      </c>
      <c r="D55" s="205">
        <f>COUNTIFS(Summary!$A:$A,$AU55,Summary!$D:$D,D$47)</f>
        <v>0</v>
      </c>
      <c r="E55" s="205">
        <f>COUNTIFS(Summary!$A:$A,$AU55,Summary!$D:$D,E$47,Summary!$C:$C,E$46)</f>
        <v>0</v>
      </c>
      <c r="F55" s="205">
        <f>COUNTIFS(Summary!$A:$A,$AU55,Summary!$D:$D,F$47,Summary!$C:$C,F$46)</f>
        <v>0</v>
      </c>
      <c r="G55" s="205">
        <f>COUNTIFS(Summary!$A:$A,$AU55,Summary!$D:$D,G$47)</f>
        <v>0</v>
      </c>
      <c r="H55" s="205">
        <f>COUNTIFS(Summary!$A:$A,$AU55,Summary!$D:$D,H$47,Summary!$C:$C,H$46)</f>
        <v>0</v>
      </c>
      <c r="I55" s="205">
        <f>COUNTIFS(Summary!$A:$A,$AU55,Summary!$D:$D,I$47,Summary!$C:$C,I$46)</f>
        <v>0</v>
      </c>
      <c r="J55" s="16"/>
      <c r="K55" s="204">
        <f t="shared" si="1"/>
        <v>3</v>
      </c>
      <c r="L55" s="205">
        <f>COUNTIFS(Summary!$A:$A,$AU55,Summary!$E:$E,L$47)</f>
        <v>0</v>
      </c>
      <c r="M55" s="205">
        <f>COUNTIFS(Summary!$A:$A,$AU55,Summary!$E:$E,M$47,Summary!$C:$C,M$46)</f>
        <v>0</v>
      </c>
      <c r="N55" s="205">
        <f>COUNTIFS(Summary!$A:$A,$AU55,Summary!$E:$E,N$47,Summary!$C:$C,N$46)</f>
        <v>0</v>
      </c>
      <c r="O55" s="205">
        <f>COUNTIFS(Summary!$A:$A,$AU55,Summary!$E:$E,O$47)</f>
        <v>0</v>
      </c>
      <c r="P55" s="205">
        <f>COUNTIFS(Summary!$A:$A,$AU55,Summary!$E:$E,P$47,Summary!$C:$C,P$46)</f>
        <v>0</v>
      </c>
      <c r="Q55" s="205">
        <f>COUNTIFS(Summary!$A:$A,$AU55,Summary!$E:$E,Q$47,Summary!$C:$C,Q$46)</f>
        <v>0</v>
      </c>
      <c r="R55" s="16"/>
      <c r="S55" s="204">
        <f t="shared" si="2"/>
        <v>3</v>
      </c>
      <c r="T55" s="205">
        <f>COUNTIFS(Summary!$A:$A,$AU55,Summary!$F:$F,T$47)</f>
        <v>0</v>
      </c>
      <c r="U55" s="205">
        <f>COUNTIFS(Summary!$A:$A,$AU55,Summary!$F:$F,U$47,Summary!$C:$C,U$46)</f>
        <v>0</v>
      </c>
      <c r="V55" s="205">
        <f>COUNTIFS(Summary!$A:$A,$AU55,Summary!$F:$F,V$47,Summary!$C:$C,V$46)</f>
        <v>0</v>
      </c>
      <c r="W55" s="205">
        <f>COUNTIFS(Summary!$A:$A,$AU55,Summary!$F:$F,W$47)</f>
        <v>0</v>
      </c>
      <c r="X55" s="205">
        <f>COUNTIFS(Summary!$A:$A,$AU55,Summary!$F:$F,X$47,Summary!$C:$C,X$46)</f>
        <v>0</v>
      </c>
      <c r="Y55" s="205">
        <f>COUNTIFS(Summary!$A:$A,$AU55,Summary!$F:$F,Y$47,Summary!$C:$C,Y$46)</f>
        <v>0</v>
      </c>
      <c r="Z55" s="16"/>
      <c r="AA55" s="204">
        <f t="shared" si="3"/>
        <v>3</v>
      </c>
      <c r="AB55" s="205">
        <f>COUNTIFS(Summary!$A:$A,$AU55,Summary!$G:$G,AB$47)</f>
        <v>0</v>
      </c>
      <c r="AC55" s="205">
        <f>COUNTIFS(Summary!$A:$A,$AU55,Summary!$G:$G,AC$47,Summary!$C:$C,AC$46)</f>
        <v>0</v>
      </c>
      <c r="AD55" s="205">
        <f>COUNTIFS(Summary!$A:$A,$AU55,Summary!$G:$G,AD$47,Summary!$C:$C,AD$46)</f>
        <v>0</v>
      </c>
      <c r="AE55" s="205">
        <f>COUNTIFS(Summary!$A:$A,$AU55,Summary!$G:$G,AE$47)</f>
        <v>0</v>
      </c>
      <c r="AF55" s="205">
        <f>COUNTIFS(Summary!$A:$A,$AU55,Summary!$G:$G,AF$47,Summary!$C:$C,AF$46)</f>
        <v>0</v>
      </c>
      <c r="AG55" s="205">
        <f>COUNTIFS(Summary!$A:$A,$AU55,Summary!$G:$G,AG$47,Summary!$C:$C,AG$46)</f>
        <v>0</v>
      </c>
      <c r="AH55" s="16"/>
      <c r="AI55" s="16"/>
      <c r="AJ55" s="16"/>
      <c r="AK55" s="16"/>
      <c r="AL55" s="16"/>
      <c r="AM55" s="16"/>
      <c r="AN55" s="16"/>
      <c r="AP55" s="488"/>
      <c r="AQ55" s="488"/>
      <c r="AR55" s="493"/>
      <c r="AS55" s="494"/>
      <c r="AT55" s="495"/>
      <c r="AU55" s="482" t="s">
        <v>228</v>
      </c>
      <c r="AV55" s="483"/>
      <c r="AW55" s="483"/>
      <c r="AX55" s="483"/>
      <c r="AY55" s="483"/>
      <c r="AZ55" s="484"/>
      <c r="BA55" s="14" t="str">
        <f t="shared" si="4"/>
        <v>LOW</v>
      </c>
      <c r="BB55" s="14" t="str">
        <f t="shared" si="5"/>
        <v>LOW</v>
      </c>
      <c r="BC55" s="14" t="str">
        <f t="shared" si="6"/>
        <v>LOW</v>
      </c>
      <c r="BD55" s="396" t="str">
        <f t="shared" si="7"/>
        <v>LOW</v>
      </c>
    </row>
    <row r="56" spans="1:56" ht="35.4" thickBot="1">
      <c r="A56" s="25" t="s">
        <v>230</v>
      </c>
      <c r="B56" s="29" t="s">
        <v>928</v>
      </c>
      <c r="C56" s="204">
        <f t="shared" si="0"/>
        <v>3</v>
      </c>
      <c r="D56" s="205">
        <f>COUNTIFS(Summary!$A:$A,$AU56,Summary!$D:$D,D$47)</f>
        <v>0</v>
      </c>
      <c r="E56" s="205">
        <f>COUNTIFS(Summary!$A:$A,$AU56,Summary!$D:$D,E$47,Summary!$C:$C,E$46)</f>
        <v>0</v>
      </c>
      <c r="F56" s="205">
        <f>COUNTIFS(Summary!$A:$A,$AU56,Summary!$D:$D,F$47,Summary!$C:$C,F$46)</f>
        <v>0</v>
      </c>
      <c r="G56" s="205">
        <f>COUNTIFS(Summary!$A:$A,$AU56,Summary!$D:$D,G$47)</f>
        <v>0</v>
      </c>
      <c r="H56" s="205">
        <f>COUNTIFS(Summary!$A:$A,$AU56,Summary!$D:$D,H$47,Summary!$C:$C,H$46)</f>
        <v>0</v>
      </c>
      <c r="I56" s="205">
        <f>COUNTIFS(Summary!$A:$A,$AU56,Summary!$D:$D,I$47,Summary!$C:$C,I$46)</f>
        <v>0</v>
      </c>
      <c r="J56" s="16"/>
      <c r="K56" s="204">
        <f t="shared" si="1"/>
        <v>3</v>
      </c>
      <c r="L56" s="205">
        <f>COUNTIFS(Summary!$A:$A,$AU56,Summary!$E:$E,L$47)</f>
        <v>0</v>
      </c>
      <c r="M56" s="205">
        <f>COUNTIFS(Summary!$A:$A,$AU56,Summary!$E:$E,M$47,Summary!$C:$C,M$46)</f>
        <v>0</v>
      </c>
      <c r="N56" s="205">
        <f>COUNTIFS(Summary!$A:$A,$AU56,Summary!$E:$E,N$47,Summary!$C:$C,N$46)</f>
        <v>0</v>
      </c>
      <c r="O56" s="205">
        <f>COUNTIFS(Summary!$A:$A,$AU56,Summary!$E:$E,O$47)</f>
        <v>0</v>
      </c>
      <c r="P56" s="205">
        <f>COUNTIFS(Summary!$A:$A,$AU56,Summary!$E:$E,P$47,Summary!$C:$C,P$46)</f>
        <v>0</v>
      </c>
      <c r="Q56" s="205">
        <f>COUNTIFS(Summary!$A:$A,$AU56,Summary!$E:$E,Q$47,Summary!$C:$C,Q$46)</f>
        <v>0</v>
      </c>
      <c r="R56" s="16"/>
      <c r="S56" s="204">
        <f t="shared" si="2"/>
        <v>3</v>
      </c>
      <c r="T56" s="205">
        <f>COUNTIFS(Summary!$A:$A,$AU56,Summary!$F:$F,T$47)</f>
        <v>0</v>
      </c>
      <c r="U56" s="205">
        <f>COUNTIFS(Summary!$A:$A,$AU56,Summary!$F:$F,U$47,Summary!$C:$C,U$46)</f>
        <v>0</v>
      </c>
      <c r="V56" s="205">
        <f>COUNTIFS(Summary!$A:$A,$AU56,Summary!$F:$F,V$47,Summary!$C:$C,V$46)</f>
        <v>0</v>
      </c>
      <c r="W56" s="205">
        <f>COUNTIFS(Summary!$A:$A,$AU56,Summary!$F:$F,W$47)</f>
        <v>0</v>
      </c>
      <c r="X56" s="205">
        <f>COUNTIFS(Summary!$A:$A,$AU56,Summary!$F:$F,X$47,Summary!$C:$C,X$46)</f>
        <v>0</v>
      </c>
      <c r="Y56" s="205">
        <f>COUNTIFS(Summary!$A:$A,$AU56,Summary!$F:$F,Y$47,Summary!$C:$C,Y$46)</f>
        <v>0</v>
      </c>
      <c r="Z56" s="16"/>
      <c r="AA56" s="204">
        <f t="shared" si="3"/>
        <v>3</v>
      </c>
      <c r="AB56" s="205">
        <f>COUNTIFS(Summary!$A:$A,$AU56,Summary!$G:$G,AB$47)</f>
        <v>0</v>
      </c>
      <c r="AC56" s="205">
        <f>COUNTIFS(Summary!$A:$A,$AU56,Summary!$G:$G,AC$47,Summary!$C:$C,AC$46)</f>
        <v>0</v>
      </c>
      <c r="AD56" s="205">
        <f>COUNTIFS(Summary!$A:$A,$AU56,Summary!$G:$G,AD$47,Summary!$C:$C,AD$46)</f>
        <v>0</v>
      </c>
      <c r="AE56" s="205">
        <f>COUNTIFS(Summary!$A:$A,$AU56,Summary!$G:$G,AE$47)</f>
        <v>0</v>
      </c>
      <c r="AF56" s="205">
        <f>COUNTIFS(Summary!$A:$A,$AU56,Summary!$G:$G,AF$47,Summary!$C:$C,AF$46)</f>
        <v>0</v>
      </c>
      <c r="AG56" s="205">
        <f>COUNTIFS(Summary!$A:$A,$AU56,Summary!$G:$G,AG$47,Summary!$C:$C,AG$46)</f>
        <v>0</v>
      </c>
      <c r="AH56" s="16"/>
      <c r="AI56" s="16"/>
      <c r="AJ56" s="16"/>
      <c r="AK56" s="16"/>
      <c r="AL56" s="16"/>
      <c r="AM56" s="16"/>
      <c r="AN56" s="16"/>
      <c r="AP56" s="488"/>
      <c r="AQ56" s="488"/>
      <c r="AR56" s="493"/>
      <c r="AS56" s="494"/>
      <c r="AT56" s="495"/>
      <c r="AU56" s="482" t="s">
        <v>230</v>
      </c>
      <c r="AV56" s="483"/>
      <c r="AW56" s="483"/>
      <c r="AX56" s="483"/>
      <c r="AY56" s="483"/>
      <c r="AZ56" s="484"/>
      <c r="BA56" s="14" t="str">
        <f t="shared" si="4"/>
        <v>LOW</v>
      </c>
      <c r="BB56" s="14" t="str">
        <f t="shared" si="5"/>
        <v>LOW</v>
      </c>
      <c r="BC56" s="14" t="str">
        <f t="shared" si="6"/>
        <v>LOW</v>
      </c>
      <c r="BD56" s="396" t="str">
        <f t="shared" si="7"/>
        <v>LOW</v>
      </c>
    </row>
    <row r="57" spans="1:56" ht="18" thickBot="1">
      <c r="A57" s="25" t="s">
        <v>232</v>
      </c>
      <c r="B57" s="29"/>
      <c r="C57" s="204">
        <f t="shared" si="0"/>
        <v>3</v>
      </c>
      <c r="D57" s="205">
        <f>COUNTIFS(Summary!$A:$A,$AU57,Summary!$D:$D,D$47)</f>
        <v>0</v>
      </c>
      <c r="E57" s="205">
        <f>COUNTIFS(Summary!$A:$A,$AU57,Summary!$D:$D,E$47,Summary!$C:$C,E$46)</f>
        <v>0</v>
      </c>
      <c r="F57" s="205">
        <f>COUNTIFS(Summary!$A:$A,$AU57,Summary!$D:$D,F$47,Summary!$C:$C,F$46)</f>
        <v>0</v>
      </c>
      <c r="G57" s="205">
        <f>COUNTIFS(Summary!$A:$A,$AU57,Summary!$D:$D,G$47)</f>
        <v>0</v>
      </c>
      <c r="H57" s="205">
        <f>COUNTIFS(Summary!$A:$A,$AU57,Summary!$D:$D,H$47,Summary!$C:$C,H$46)</f>
        <v>0</v>
      </c>
      <c r="I57" s="205">
        <f>COUNTIFS(Summary!$A:$A,$AU57,Summary!$D:$D,I$47,Summary!$C:$C,I$46)</f>
        <v>0</v>
      </c>
      <c r="J57" s="16"/>
      <c r="K57" s="204">
        <f t="shared" si="1"/>
        <v>3</v>
      </c>
      <c r="L57" s="205">
        <f>COUNTIFS(Summary!$A:$A,$AU57,Summary!$E:$E,L$47)</f>
        <v>0</v>
      </c>
      <c r="M57" s="205">
        <f>COUNTIFS(Summary!$A:$A,$AU57,Summary!$E:$E,M$47,Summary!$C:$C,M$46)</f>
        <v>0</v>
      </c>
      <c r="N57" s="205">
        <f>COUNTIFS(Summary!$A:$A,$AU57,Summary!$E:$E,N$47,Summary!$C:$C,N$46)</f>
        <v>0</v>
      </c>
      <c r="O57" s="205">
        <f>COUNTIFS(Summary!$A:$A,$AU57,Summary!$E:$E,O$47)</f>
        <v>0</v>
      </c>
      <c r="P57" s="205">
        <f>COUNTIFS(Summary!$A:$A,$AU57,Summary!$E:$E,P$47,Summary!$C:$C,P$46)</f>
        <v>0</v>
      </c>
      <c r="Q57" s="205">
        <f>COUNTIFS(Summary!$A:$A,$AU57,Summary!$E:$E,Q$47,Summary!$C:$C,Q$46)</f>
        <v>0</v>
      </c>
      <c r="R57" s="16"/>
      <c r="S57" s="204">
        <f t="shared" si="2"/>
        <v>3</v>
      </c>
      <c r="T57" s="205">
        <f>COUNTIFS(Summary!$A:$A,$AU57,Summary!$F:$F,T$47)</f>
        <v>0</v>
      </c>
      <c r="U57" s="205">
        <f>COUNTIFS(Summary!$A:$A,$AU57,Summary!$F:$F,U$47,Summary!$C:$C,U$46)</f>
        <v>0</v>
      </c>
      <c r="V57" s="205">
        <f>COUNTIFS(Summary!$A:$A,$AU57,Summary!$F:$F,V$47,Summary!$C:$C,V$46)</f>
        <v>0</v>
      </c>
      <c r="W57" s="205">
        <f>COUNTIFS(Summary!$A:$A,$AU57,Summary!$F:$F,W$47)</f>
        <v>0</v>
      </c>
      <c r="X57" s="205">
        <f>COUNTIFS(Summary!$A:$A,$AU57,Summary!$F:$F,X$47,Summary!$C:$C,X$46)</f>
        <v>0</v>
      </c>
      <c r="Y57" s="205">
        <f>COUNTIFS(Summary!$A:$A,$AU57,Summary!$F:$F,Y$47,Summary!$C:$C,Y$46)</f>
        <v>0</v>
      </c>
      <c r="Z57" s="16"/>
      <c r="AA57" s="204">
        <f t="shared" si="3"/>
        <v>3</v>
      </c>
      <c r="AB57" s="205">
        <f>COUNTIFS(Summary!$A:$A,$AU57,Summary!$G:$G,AB$47)</f>
        <v>0</v>
      </c>
      <c r="AC57" s="205">
        <f>COUNTIFS(Summary!$A:$A,$AU57,Summary!$G:$G,AC$47,Summary!$C:$C,AC$46)</f>
        <v>0</v>
      </c>
      <c r="AD57" s="205">
        <f>COUNTIFS(Summary!$A:$A,$AU57,Summary!$G:$G,AD$47,Summary!$C:$C,AD$46)</f>
        <v>0</v>
      </c>
      <c r="AE57" s="205">
        <f>COUNTIFS(Summary!$A:$A,$AU57,Summary!$G:$G,AE$47)</f>
        <v>0</v>
      </c>
      <c r="AF57" s="205">
        <f>COUNTIFS(Summary!$A:$A,$AU57,Summary!$G:$G,AF$47,Summary!$C:$C,AF$46)</f>
        <v>0</v>
      </c>
      <c r="AG57" s="205">
        <f>COUNTIFS(Summary!$A:$A,$AU57,Summary!$G:$G,AG$47,Summary!$C:$C,AG$46)</f>
        <v>0</v>
      </c>
      <c r="AH57" s="16"/>
      <c r="AI57" s="16"/>
      <c r="AJ57" s="16"/>
      <c r="AK57" s="16"/>
      <c r="AL57" s="16"/>
      <c r="AM57" s="16"/>
      <c r="AN57" s="16"/>
      <c r="AP57" s="488"/>
      <c r="AQ57" s="488"/>
      <c r="AR57" s="493"/>
      <c r="AS57" s="494"/>
      <c r="AT57" s="495"/>
      <c r="AU57" s="482" t="s">
        <v>232</v>
      </c>
      <c r="AV57" s="483"/>
      <c r="AW57" s="483"/>
      <c r="AX57" s="483"/>
      <c r="AY57" s="483"/>
      <c r="AZ57" s="484"/>
      <c r="BA57" s="14" t="str">
        <f>IF(AND(D57&gt;=1,SUM(E57:I57)=0),"NA",IF(AND(G57&gt;=1,SUM(D57:F57)=0),"Not Assessed",IF(SUM(E57:F57)=0,"LOW",IF(E57&gt;=1,"HIGH","MEDIUM"))))</f>
        <v>LOW</v>
      </c>
      <c r="BB57" s="14" t="str">
        <f t="shared" si="5"/>
        <v>LOW</v>
      </c>
      <c r="BC57" s="14" t="str">
        <f t="shared" si="6"/>
        <v>LOW</v>
      </c>
      <c r="BD57" s="396" t="str">
        <f t="shared" si="7"/>
        <v>LOW</v>
      </c>
    </row>
    <row r="58" spans="1:56" ht="18" thickBot="1">
      <c r="A58" s="25" t="s">
        <v>234</v>
      </c>
      <c r="B58" s="29"/>
      <c r="C58" s="204">
        <f t="shared" si="0"/>
        <v>3</v>
      </c>
      <c r="D58" s="205">
        <f>COUNTIFS(Summary!$A:$A,$AU58,Summary!$D:$D,D$47)</f>
        <v>0</v>
      </c>
      <c r="E58" s="205">
        <f>COUNTIFS(Summary!$A:$A,$AU58,Summary!$D:$D,E$47,Summary!$C:$C,E$46)</f>
        <v>0</v>
      </c>
      <c r="F58" s="205">
        <f>COUNTIFS(Summary!$A:$A,$AU58,Summary!$D:$D,F$47,Summary!$C:$C,F$46)</f>
        <v>0</v>
      </c>
      <c r="G58" s="205">
        <f>COUNTIFS(Summary!$A:$A,$AU58,Summary!$D:$D,G$47)</f>
        <v>0</v>
      </c>
      <c r="H58" s="205">
        <f>COUNTIFS(Summary!$A:$A,$AU58,Summary!$D:$D,H$47,Summary!$C:$C,H$46)</f>
        <v>0</v>
      </c>
      <c r="I58" s="205">
        <f>COUNTIFS(Summary!$A:$A,$AU58,Summary!$D:$D,I$47,Summary!$C:$C,I$46)</f>
        <v>0</v>
      </c>
      <c r="J58" s="16"/>
      <c r="K58" s="204">
        <f t="shared" si="1"/>
        <v>3</v>
      </c>
      <c r="L58" s="205">
        <f>COUNTIFS(Summary!$A:$A,$AU58,Summary!$E:$E,L$47)</f>
        <v>0</v>
      </c>
      <c r="M58" s="205">
        <f>COUNTIFS(Summary!$A:$A,$AU58,Summary!$E:$E,M$47,Summary!$C:$C,M$46)</f>
        <v>0</v>
      </c>
      <c r="N58" s="205">
        <f>COUNTIFS(Summary!$A:$A,$AU58,Summary!$E:$E,N$47,Summary!$C:$C,N$46)</f>
        <v>0</v>
      </c>
      <c r="O58" s="205">
        <f>COUNTIFS(Summary!$A:$A,$AU58,Summary!$E:$E,O$47)</f>
        <v>0</v>
      </c>
      <c r="P58" s="205">
        <f>COUNTIFS(Summary!$A:$A,$AU58,Summary!$E:$E,P$47,Summary!$C:$C,P$46)</f>
        <v>0</v>
      </c>
      <c r="Q58" s="205">
        <f>COUNTIFS(Summary!$A:$A,$AU58,Summary!$E:$E,Q$47,Summary!$C:$C,Q$46)</f>
        <v>0</v>
      </c>
      <c r="R58" s="16"/>
      <c r="S58" s="204">
        <f t="shared" si="2"/>
        <v>3</v>
      </c>
      <c r="T58" s="205">
        <f>COUNTIFS(Summary!$A:$A,$AU58,Summary!$F:$F,T$47)</f>
        <v>0</v>
      </c>
      <c r="U58" s="205">
        <f>COUNTIFS(Summary!$A:$A,$AU58,Summary!$F:$F,U$47,Summary!$C:$C,U$46)</f>
        <v>0</v>
      </c>
      <c r="V58" s="205">
        <f>COUNTIFS(Summary!$A:$A,$AU58,Summary!$F:$F,V$47,Summary!$C:$C,V$46)</f>
        <v>0</v>
      </c>
      <c r="W58" s="205">
        <f>COUNTIFS(Summary!$A:$A,$AU58,Summary!$F:$F,W$47)</f>
        <v>0</v>
      </c>
      <c r="X58" s="205">
        <f>COUNTIFS(Summary!$A:$A,$AU58,Summary!$F:$F,X$47,Summary!$C:$C,X$46)</f>
        <v>0</v>
      </c>
      <c r="Y58" s="205">
        <f>COUNTIFS(Summary!$A:$A,$AU58,Summary!$F:$F,Y$47,Summary!$C:$C,Y$46)</f>
        <v>0</v>
      </c>
      <c r="Z58" s="16"/>
      <c r="AA58" s="204">
        <f t="shared" si="3"/>
        <v>3</v>
      </c>
      <c r="AB58" s="205">
        <f>COUNTIFS(Summary!$A:$A,$AU58,Summary!$G:$G,AB$47)</f>
        <v>0</v>
      </c>
      <c r="AC58" s="205">
        <f>COUNTIFS(Summary!$A:$A,$AU58,Summary!$G:$G,AC$47,Summary!$C:$C,AC$46)</f>
        <v>0</v>
      </c>
      <c r="AD58" s="205">
        <f>COUNTIFS(Summary!$A:$A,$AU58,Summary!$G:$G,AD$47,Summary!$C:$C,AD$46)</f>
        <v>0</v>
      </c>
      <c r="AE58" s="205">
        <f>COUNTIFS(Summary!$A:$A,$AU58,Summary!$G:$G,AE$47)</f>
        <v>0</v>
      </c>
      <c r="AF58" s="205">
        <f>COUNTIFS(Summary!$A:$A,$AU58,Summary!$G:$G,AF$47,Summary!$C:$C,AF$46)</f>
        <v>0</v>
      </c>
      <c r="AG58" s="205">
        <f>COUNTIFS(Summary!$A:$A,$AU58,Summary!$G:$G,AG$47,Summary!$C:$C,AG$46)</f>
        <v>0</v>
      </c>
      <c r="AH58" s="16"/>
      <c r="AI58" s="16"/>
      <c r="AJ58" s="16"/>
      <c r="AK58" s="16"/>
      <c r="AL58" s="16"/>
      <c r="AM58" s="16"/>
      <c r="AN58" s="16"/>
      <c r="AP58" s="488"/>
      <c r="AQ58" s="488"/>
      <c r="AR58" s="493"/>
      <c r="AS58" s="494"/>
      <c r="AT58" s="495"/>
      <c r="AU58" s="482" t="s">
        <v>234</v>
      </c>
      <c r="AV58" s="483"/>
      <c r="AW58" s="483"/>
      <c r="AX58" s="483"/>
      <c r="AY58" s="483"/>
      <c r="AZ58" s="484"/>
      <c r="BA58" s="14" t="str">
        <f>IF(AND(D58&gt;=1,SUM(E58:I58)=0),"NA",IF(AND(G58&gt;=1,SUM(D58:F58)=0),"Not Assessed",IF(SUM(E58:F58)=0,"LOW",IF(E58&gt;=1,"HIGH","MEDIUM"))))</f>
        <v>LOW</v>
      </c>
      <c r="BB58" s="14" t="str">
        <f t="shared" si="5"/>
        <v>LOW</v>
      </c>
      <c r="BC58" s="14" t="str">
        <f t="shared" si="6"/>
        <v>LOW</v>
      </c>
      <c r="BD58" s="396" t="str">
        <f t="shared" si="7"/>
        <v>LOW</v>
      </c>
    </row>
    <row r="59" spans="1:56" ht="18" thickBot="1">
      <c r="A59" s="25" t="s">
        <v>236</v>
      </c>
      <c r="B59" s="29"/>
      <c r="C59" s="204">
        <f t="shared" si="0"/>
        <v>3</v>
      </c>
      <c r="D59" s="205">
        <f>COUNTIFS(Summary!$A:$A,$AU59,Summary!$D:$D,D$47)</f>
        <v>0</v>
      </c>
      <c r="E59" s="205">
        <f>COUNTIFS(Summary!$A:$A,$AU59,Summary!$D:$D,E$47,Summary!$C:$C,E$46)</f>
        <v>0</v>
      </c>
      <c r="F59" s="205">
        <f>COUNTIFS(Summary!$A:$A,$AU59,Summary!$D:$D,F$47,Summary!$C:$C,F$46)</f>
        <v>0</v>
      </c>
      <c r="G59" s="205">
        <f>COUNTIFS(Summary!$A:$A,$AU59,Summary!$D:$D,G$47)</f>
        <v>0</v>
      </c>
      <c r="H59" s="205">
        <f>COUNTIFS(Summary!$A:$A,$AU59,Summary!$D:$D,H$47,Summary!$C:$C,H$46)</f>
        <v>0</v>
      </c>
      <c r="I59" s="205">
        <f>COUNTIFS(Summary!$A:$A,$AU59,Summary!$D:$D,I$47,Summary!$C:$C,I$46)</f>
        <v>0</v>
      </c>
      <c r="J59" s="16"/>
      <c r="K59" s="204">
        <f t="shared" si="1"/>
        <v>3</v>
      </c>
      <c r="L59" s="205">
        <f>COUNTIFS(Summary!$A:$A,$AU59,Summary!$E:$E,L$47)</f>
        <v>0</v>
      </c>
      <c r="M59" s="205">
        <f>COUNTIFS(Summary!$A:$A,$AU59,Summary!$E:$E,M$47,Summary!$C:$C,M$46)</f>
        <v>0</v>
      </c>
      <c r="N59" s="205">
        <f>COUNTIFS(Summary!$A:$A,$AU59,Summary!$E:$E,N$47,Summary!$C:$C,N$46)</f>
        <v>0</v>
      </c>
      <c r="O59" s="205">
        <f>COUNTIFS(Summary!$A:$A,$AU59,Summary!$E:$E,O$47)</f>
        <v>0</v>
      </c>
      <c r="P59" s="205">
        <f>COUNTIFS(Summary!$A:$A,$AU59,Summary!$E:$E,P$47,Summary!$C:$C,P$46)</f>
        <v>0</v>
      </c>
      <c r="Q59" s="205">
        <f>COUNTIFS(Summary!$A:$A,$AU59,Summary!$E:$E,Q$47,Summary!$C:$C,Q$46)</f>
        <v>0</v>
      </c>
      <c r="R59" s="16"/>
      <c r="S59" s="204">
        <f t="shared" si="2"/>
        <v>3</v>
      </c>
      <c r="T59" s="205">
        <f>COUNTIFS(Summary!$A:$A,$AU59,Summary!$F:$F,T$47)</f>
        <v>0</v>
      </c>
      <c r="U59" s="205">
        <f>COUNTIFS(Summary!$A:$A,$AU59,Summary!$F:$F,U$47,Summary!$C:$C,U$46)</f>
        <v>0</v>
      </c>
      <c r="V59" s="205">
        <f>COUNTIFS(Summary!$A:$A,$AU59,Summary!$F:$F,V$47,Summary!$C:$C,V$46)</f>
        <v>0</v>
      </c>
      <c r="W59" s="205">
        <f>COUNTIFS(Summary!$A:$A,$AU59,Summary!$F:$F,W$47)</f>
        <v>0</v>
      </c>
      <c r="X59" s="205">
        <f>COUNTIFS(Summary!$A:$A,$AU59,Summary!$F:$F,X$47,Summary!$C:$C,X$46)</f>
        <v>0</v>
      </c>
      <c r="Y59" s="205">
        <f>COUNTIFS(Summary!$A:$A,$AU59,Summary!$F:$F,Y$47,Summary!$C:$C,Y$46)</f>
        <v>0</v>
      </c>
      <c r="Z59" s="16"/>
      <c r="AA59" s="204">
        <f t="shared" si="3"/>
        <v>3</v>
      </c>
      <c r="AB59" s="205">
        <f>COUNTIFS(Summary!$A:$A,$AU59,Summary!$G:$G,AB$47)</f>
        <v>0</v>
      </c>
      <c r="AC59" s="205">
        <f>COUNTIFS(Summary!$A:$A,$AU59,Summary!$G:$G,AC$47,Summary!$C:$C,AC$46)</f>
        <v>0</v>
      </c>
      <c r="AD59" s="205">
        <f>COUNTIFS(Summary!$A:$A,$AU59,Summary!$G:$G,AD$47,Summary!$C:$C,AD$46)</f>
        <v>0</v>
      </c>
      <c r="AE59" s="205">
        <f>COUNTIFS(Summary!$A:$A,$AU59,Summary!$G:$G,AE$47)</f>
        <v>0</v>
      </c>
      <c r="AF59" s="205">
        <f>COUNTIFS(Summary!$A:$A,$AU59,Summary!$G:$G,AF$47,Summary!$C:$C,AF$46)</f>
        <v>0</v>
      </c>
      <c r="AG59" s="205">
        <f>COUNTIFS(Summary!$A:$A,$AU59,Summary!$G:$G,AG$47,Summary!$C:$C,AG$46)</f>
        <v>0</v>
      </c>
      <c r="AH59" s="16"/>
      <c r="AI59" s="16"/>
      <c r="AJ59" s="16"/>
      <c r="AK59" s="16"/>
      <c r="AL59" s="16"/>
      <c r="AM59" s="16"/>
      <c r="AN59" s="16"/>
      <c r="AP59" s="488"/>
      <c r="AQ59" s="488"/>
      <c r="AR59" s="496"/>
      <c r="AS59" s="497"/>
      <c r="AT59" s="498"/>
      <c r="AU59" s="482" t="s">
        <v>236</v>
      </c>
      <c r="AV59" s="483"/>
      <c r="AW59" s="483"/>
      <c r="AX59" s="483"/>
      <c r="AY59" s="483"/>
      <c r="AZ59" s="484"/>
      <c r="BA59" s="14" t="str">
        <f>IF(AND(D59&gt;=1,SUM(E59:I59)=0),"NA",IF(AND(G59&gt;=1,SUM(D59:F59)=0),"Not Assessed",IF(SUM(E59:F59)=0,"LOW",IF(E59&gt;=1,"HIGH","MEDIUM"))))</f>
        <v>LOW</v>
      </c>
      <c r="BB59" s="14" t="str">
        <f t="shared" si="5"/>
        <v>LOW</v>
      </c>
      <c r="BC59" s="14" t="str">
        <f t="shared" si="6"/>
        <v>LOW</v>
      </c>
      <c r="BD59" s="396" t="str">
        <f t="shared" si="7"/>
        <v>LOW</v>
      </c>
    </row>
    <row r="60" spans="1:56" ht="18" thickBot="1">
      <c r="A60" s="25" t="s">
        <v>238</v>
      </c>
      <c r="B60" s="29"/>
      <c r="C60" s="204">
        <f t="shared" si="0"/>
        <v>3</v>
      </c>
      <c r="D60" s="205">
        <f>COUNTIFS(Summary!$A:$A,$AU60,Summary!$D:$D,D$47)</f>
        <v>0</v>
      </c>
      <c r="E60" s="205">
        <f>COUNTIFS(Summary!$A:$A,$AU60,Summary!$D:$D,E$47,Summary!$C:$C,E$46)</f>
        <v>0</v>
      </c>
      <c r="F60" s="205">
        <f>COUNTIFS(Summary!$A:$A,$AU60,Summary!$D:$D,F$47,Summary!$C:$C,F$46)</f>
        <v>0</v>
      </c>
      <c r="G60" s="205">
        <f>COUNTIFS(Summary!$A:$A,$AU60,Summary!$D:$D,G$47)</f>
        <v>0</v>
      </c>
      <c r="H60" s="205">
        <f>COUNTIFS(Summary!$A:$A,$AU60,Summary!$D:$D,H$47,Summary!$C:$C,H$46)</f>
        <v>0</v>
      </c>
      <c r="I60" s="205">
        <f>COUNTIFS(Summary!$A:$A,$AU60,Summary!$D:$D,I$47,Summary!$C:$C,I$46)</f>
        <v>0</v>
      </c>
      <c r="J60" s="16"/>
      <c r="K60" s="204">
        <f t="shared" si="1"/>
        <v>3</v>
      </c>
      <c r="L60" s="205">
        <f>COUNTIFS(Summary!$A:$A,$AU60,Summary!$E:$E,L$47)</f>
        <v>0</v>
      </c>
      <c r="M60" s="205">
        <f>COUNTIFS(Summary!$A:$A,$AU60,Summary!$E:$E,M$47,Summary!$C:$C,M$46)</f>
        <v>0</v>
      </c>
      <c r="N60" s="205">
        <f>COUNTIFS(Summary!$A:$A,$AU60,Summary!$E:$E,N$47,Summary!$C:$C,N$46)</f>
        <v>0</v>
      </c>
      <c r="O60" s="205">
        <f>COUNTIFS(Summary!$A:$A,$AU60,Summary!$E:$E,O$47)</f>
        <v>0</v>
      </c>
      <c r="P60" s="205">
        <f>COUNTIFS(Summary!$A:$A,$AU60,Summary!$E:$E,P$47,Summary!$C:$C,P$46)</f>
        <v>0</v>
      </c>
      <c r="Q60" s="205">
        <f>COUNTIFS(Summary!$A:$A,$AU60,Summary!$E:$E,Q$47,Summary!$C:$C,Q$46)</f>
        <v>0</v>
      </c>
      <c r="R60" s="16"/>
      <c r="S60" s="204">
        <f t="shared" si="2"/>
        <v>3</v>
      </c>
      <c r="T60" s="205">
        <f>COUNTIFS(Summary!$A:$A,$AU60,Summary!$F:$F,T$47)</f>
        <v>0</v>
      </c>
      <c r="U60" s="205">
        <f>COUNTIFS(Summary!$A:$A,$AU60,Summary!$F:$F,U$47,Summary!$C:$C,U$46)</f>
        <v>0</v>
      </c>
      <c r="V60" s="205">
        <f>COUNTIFS(Summary!$A:$A,$AU60,Summary!$F:$F,V$47,Summary!$C:$C,V$46)</f>
        <v>0</v>
      </c>
      <c r="W60" s="205">
        <f>COUNTIFS(Summary!$A:$A,$AU60,Summary!$F:$F,W$47)</f>
        <v>0</v>
      </c>
      <c r="X60" s="205">
        <f>COUNTIFS(Summary!$A:$A,$AU60,Summary!$F:$F,X$47,Summary!$C:$C,X$46)</f>
        <v>0</v>
      </c>
      <c r="Y60" s="205">
        <f>COUNTIFS(Summary!$A:$A,$AU60,Summary!$F:$F,Y$47,Summary!$C:$C,Y$46)</f>
        <v>0</v>
      </c>
      <c r="Z60" s="16"/>
      <c r="AA60" s="204">
        <f t="shared" si="3"/>
        <v>3</v>
      </c>
      <c r="AB60" s="205">
        <f>COUNTIFS(Summary!$A:$A,$AU60,Summary!$G:$G,AB$47)</f>
        <v>0</v>
      </c>
      <c r="AC60" s="205">
        <f>COUNTIFS(Summary!$A:$A,$AU60,Summary!$G:$G,AC$47,Summary!$C:$C,AC$46)</f>
        <v>0</v>
      </c>
      <c r="AD60" s="205">
        <f>COUNTIFS(Summary!$A:$A,$AU60,Summary!$G:$G,AD$47,Summary!$C:$C,AD$46)</f>
        <v>0</v>
      </c>
      <c r="AE60" s="205">
        <f>COUNTIFS(Summary!$A:$A,$AU60,Summary!$G:$G,AE$47)</f>
        <v>0</v>
      </c>
      <c r="AF60" s="205">
        <f>COUNTIFS(Summary!$A:$A,$AU60,Summary!$G:$G,AF$47,Summary!$C:$C,AF$46)</f>
        <v>0</v>
      </c>
      <c r="AG60" s="205">
        <f>COUNTIFS(Summary!$A:$A,$AU60,Summary!$G:$G,AG$47,Summary!$C:$C,AG$46)</f>
        <v>0</v>
      </c>
      <c r="AH60" s="16"/>
      <c r="AI60" s="16"/>
      <c r="AJ60" s="16"/>
      <c r="AK60" s="16"/>
      <c r="AL60" s="16"/>
      <c r="AM60" s="16"/>
      <c r="AN60" s="16"/>
      <c r="AP60" s="488"/>
      <c r="AQ60" s="488"/>
      <c r="AR60" s="489" t="s">
        <v>929</v>
      </c>
      <c r="AS60" s="489"/>
      <c r="AT60" s="489"/>
      <c r="AU60" s="482" t="s">
        <v>238</v>
      </c>
      <c r="AV60" s="483"/>
      <c r="AW60" s="483"/>
      <c r="AX60" s="483"/>
      <c r="AY60" s="483"/>
      <c r="AZ60" s="484"/>
      <c r="BA60" s="14" t="str">
        <f t="shared" si="4"/>
        <v>LOW</v>
      </c>
      <c r="BB60" s="14" t="str">
        <f t="shared" si="5"/>
        <v>LOW</v>
      </c>
      <c r="BC60" s="14" t="str">
        <f t="shared" si="6"/>
        <v>LOW</v>
      </c>
      <c r="BD60" s="396" t="str">
        <f t="shared" si="7"/>
        <v>LOW</v>
      </c>
    </row>
    <row r="61" spans="1:56" ht="18" thickBot="1">
      <c r="A61" s="25" t="s">
        <v>240</v>
      </c>
      <c r="B61" s="29"/>
      <c r="C61" s="204">
        <f t="shared" si="0"/>
        <v>3</v>
      </c>
      <c r="D61" s="205">
        <f>COUNTIFS(Summary!$A:$A,$AU61,Summary!$D:$D,D$47)</f>
        <v>0</v>
      </c>
      <c r="E61" s="205">
        <f>COUNTIFS(Summary!$A:$A,$AU61,Summary!$D:$D,E$47,Summary!$C:$C,E$46)</f>
        <v>0</v>
      </c>
      <c r="F61" s="205">
        <f>COUNTIFS(Summary!$A:$A,$AU61,Summary!$D:$D,F$47,Summary!$C:$C,F$46)</f>
        <v>0</v>
      </c>
      <c r="G61" s="205">
        <f>COUNTIFS(Summary!$A:$A,$AU61,Summary!$D:$D,G$47)</f>
        <v>0</v>
      </c>
      <c r="H61" s="205">
        <f>COUNTIFS(Summary!$A:$A,$AU61,Summary!$D:$D,H$47,Summary!$C:$C,H$46)</f>
        <v>0</v>
      </c>
      <c r="I61" s="205">
        <f>COUNTIFS(Summary!$A:$A,$AU61,Summary!$D:$D,I$47,Summary!$C:$C,I$46)</f>
        <v>0</v>
      </c>
      <c r="J61" s="16"/>
      <c r="K61" s="204">
        <f t="shared" si="1"/>
        <v>3</v>
      </c>
      <c r="L61" s="205">
        <f>COUNTIFS(Summary!$A:$A,$AU61,Summary!$E:$E,L$47)</f>
        <v>0</v>
      </c>
      <c r="M61" s="205">
        <f>COUNTIFS(Summary!$A:$A,$AU61,Summary!$E:$E,M$47,Summary!$C:$C,M$46)</f>
        <v>0</v>
      </c>
      <c r="N61" s="205">
        <f>COUNTIFS(Summary!$A:$A,$AU61,Summary!$E:$E,N$47,Summary!$C:$C,N$46)</f>
        <v>0</v>
      </c>
      <c r="O61" s="205">
        <f>COUNTIFS(Summary!$A:$A,$AU61,Summary!$E:$E,O$47)</f>
        <v>0</v>
      </c>
      <c r="P61" s="205">
        <f>COUNTIFS(Summary!$A:$A,$AU61,Summary!$E:$E,P$47,Summary!$C:$C,P$46)</f>
        <v>0</v>
      </c>
      <c r="Q61" s="205">
        <f>COUNTIFS(Summary!$A:$A,$AU61,Summary!$E:$E,Q$47,Summary!$C:$C,Q$46)</f>
        <v>0</v>
      </c>
      <c r="R61" s="16"/>
      <c r="S61" s="204">
        <f t="shared" si="2"/>
        <v>3</v>
      </c>
      <c r="T61" s="205">
        <f>COUNTIFS(Summary!$A:$A,$AU61,Summary!$F:$F,T$47)</f>
        <v>0</v>
      </c>
      <c r="U61" s="205">
        <f>COUNTIFS(Summary!$A:$A,$AU61,Summary!$F:$F,U$47,Summary!$C:$C,U$46)</f>
        <v>0</v>
      </c>
      <c r="V61" s="205">
        <f>COUNTIFS(Summary!$A:$A,$AU61,Summary!$F:$F,V$47,Summary!$C:$C,V$46)</f>
        <v>0</v>
      </c>
      <c r="W61" s="205">
        <f>COUNTIFS(Summary!$A:$A,$AU61,Summary!$F:$F,W$47)</f>
        <v>0</v>
      </c>
      <c r="X61" s="205">
        <f>COUNTIFS(Summary!$A:$A,$AU61,Summary!$F:$F,X$47,Summary!$C:$C,X$46)</f>
        <v>0</v>
      </c>
      <c r="Y61" s="205">
        <f>COUNTIFS(Summary!$A:$A,$AU61,Summary!$F:$F,Y$47,Summary!$C:$C,Y$46)</f>
        <v>0</v>
      </c>
      <c r="Z61" s="16"/>
      <c r="AA61" s="204">
        <f t="shared" si="3"/>
        <v>3</v>
      </c>
      <c r="AB61" s="205">
        <f>COUNTIFS(Summary!$A:$A,$AU61,Summary!$G:$G,AB$47)</f>
        <v>0</v>
      </c>
      <c r="AC61" s="205">
        <f>COUNTIFS(Summary!$A:$A,$AU61,Summary!$G:$G,AC$47,Summary!$C:$C,AC$46)</f>
        <v>0</v>
      </c>
      <c r="AD61" s="205">
        <f>COUNTIFS(Summary!$A:$A,$AU61,Summary!$G:$G,AD$47,Summary!$C:$C,AD$46)</f>
        <v>0</v>
      </c>
      <c r="AE61" s="205">
        <f>COUNTIFS(Summary!$A:$A,$AU61,Summary!$G:$G,AE$47)</f>
        <v>0</v>
      </c>
      <c r="AF61" s="205">
        <f>COUNTIFS(Summary!$A:$A,$AU61,Summary!$G:$G,AF$47,Summary!$C:$C,AF$46)</f>
        <v>0</v>
      </c>
      <c r="AG61" s="205">
        <f>COUNTIFS(Summary!$A:$A,$AU61,Summary!$G:$G,AG$47,Summary!$C:$C,AG$46)</f>
        <v>0</v>
      </c>
      <c r="AH61" s="16"/>
      <c r="AI61" s="16"/>
      <c r="AJ61" s="16"/>
      <c r="AK61" s="16"/>
      <c r="AL61" s="16"/>
      <c r="AM61" s="16"/>
      <c r="AN61" s="16"/>
      <c r="AP61" s="488"/>
      <c r="AQ61" s="488"/>
      <c r="AR61" s="489"/>
      <c r="AS61" s="489"/>
      <c r="AT61" s="489"/>
      <c r="AU61" s="482" t="s">
        <v>240</v>
      </c>
      <c r="AV61" s="483"/>
      <c r="AW61" s="483"/>
      <c r="AX61" s="483"/>
      <c r="AY61" s="483"/>
      <c r="AZ61" s="484"/>
      <c r="BA61" s="14" t="str">
        <f t="shared" si="4"/>
        <v>LOW</v>
      </c>
      <c r="BB61" s="14" t="str">
        <f t="shared" si="5"/>
        <v>LOW</v>
      </c>
      <c r="BC61" s="14" t="str">
        <f t="shared" si="6"/>
        <v>LOW</v>
      </c>
      <c r="BD61" s="396" t="str">
        <f t="shared" si="7"/>
        <v>LOW</v>
      </c>
    </row>
    <row r="62" spans="1:56" ht="18" thickBot="1">
      <c r="A62" s="25" t="s">
        <v>242</v>
      </c>
      <c r="B62" s="29"/>
      <c r="C62" s="204">
        <f t="shared" si="0"/>
        <v>3</v>
      </c>
      <c r="D62" s="205">
        <f>COUNTIFS(Summary!$A:$A,$AU62,Summary!$D:$D,D$47)</f>
        <v>0</v>
      </c>
      <c r="E62" s="205">
        <f>COUNTIFS(Summary!$A:$A,$AU62,Summary!$D:$D,E$47,Summary!$C:$C,E$46)</f>
        <v>0</v>
      </c>
      <c r="F62" s="205">
        <f>COUNTIFS(Summary!$A:$A,$AU62,Summary!$D:$D,F$47,Summary!$C:$C,F$46)</f>
        <v>0</v>
      </c>
      <c r="G62" s="205">
        <f>COUNTIFS(Summary!$A:$A,$AU62,Summary!$D:$D,G$47)</f>
        <v>0</v>
      </c>
      <c r="H62" s="205">
        <f>COUNTIFS(Summary!$A:$A,$AU62,Summary!$D:$D,H$47,Summary!$C:$C,H$46)</f>
        <v>0</v>
      </c>
      <c r="I62" s="205">
        <f>COUNTIFS(Summary!$A:$A,$AU62,Summary!$D:$D,I$47,Summary!$C:$C,I$46)</f>
        <v>0</v>
      </c>
      <c r="J62" s="16"/>
      <c r="K62" s="204">
        <f t="shared" si="1"/>
        <v>3</v>
      </c>
      <c r="L62" s="205">
        <f>COUNTIFS(Summary!$A:$A,$AU62,Summary!$E:$E,L$47)</f>
        <v>0</v>
      </c>
      <c r="M62" s="205">
        <f>COUNTIFS(Summary!$A:$A,$AU62,Summary!$E:$E,M$47,Summary!$C:$C,M$46)</f>
        <v>0</v>
      </c>
      <c r="N62" s="205">
        <f>COUNTIFS(Summary!$A:$A,$AU62,Summary!$E:$E,N$47,Summary!$C:$C,N$46)</f>
        <v>0</v>
      </c>
      <c r="O62" s="205">
        <f>COUNTIFS(Summary!$A:$A,$AU62,Summary!$E:$E,O$47)</f>
        <v>0</v>
      </c>
      <c r="P62" s="205">
        <f>COUNTIFS(Summary!$A:$A,$AU62,Summary!$E:$E,P$47,Summary!$C:$C,P$46)</f>
        <v>0</v>
      </c>
      <c r="Q62" s="205">
        <f>COUNTIFS(Summary!$A:$A,$AU62,Summary!$E:$E,Q$47,Summary!$C:$C,Q$46)</f>
        <v>0</v>
      </c>
      <c r="R62" s="16"/>
      <c r="S62" s="204">
        <f t="shared" si="2"/>
        <v>3</v>
      </c>
      <c r="T62" s="205">
        <f>COUNTIFS(Summary!$A:$A,$AU62,Summary!$F:$F,T$47)</f>
        <v>0</v>
      </c>
      <c r="U62" s="205">
        <f>COUNTIFS(Summary!$A:$A,$AU62,Summary!$F:$F,U$47,Summary!$C:$C,U$46)</f>
        <v>0</v>
      </c>
      <c r="V62" s="205">
        <f>COUNTIFS(Summary!$A:$A,$AU62,Summary!$F:$F,V$47,Summary!$C:$C,V$46)</f>
        <v>0</v>
      </c>
      <c r="W62" s="205">
        <f>COUNTIFS(Summary!$A:$A,$AU62,Summary!$F:$F,W$47)</f>
        <v>0</v>
      </c>
      <c r="X62" s="205">
        <f>COUNTIFS(Summary!$A:$A,$AU62,Summary!$F:$F,X$47,Summary!$C:$C,X$46)</f>
        <v>0</v>
      </c>
      <c r="Y62" s="205">
        <f>COUNTIFS(Summary!$A:$A,$AU62,Summary!$F:$F,Y$47,Summary!$C:$C,Y$46)</f>
        <v>0</v>
      </c>
      <c r="Z62" s="16"/>
      <c r="AA62" s="204">
        <f t="shared" si="3"/>
        <v>3</v>
      </c>
      <c r="AB62" s="205">
        <f>COUNTIFS(Summary!$A:$A,$AU62,Summary!$G:$G,AB$47)</f>
        <v>0</v>
      </c>
      <c r="AC62" s="205">
        <f>COUNTIFS(Summary!$A:$A,$AU62,Summary!$G:$G,AC$47,Summary!$C:$C,AC$46)</f>
        <v>0</v>
      </c>
      <c r="AD62" s="205">
        <f>COUNTIFS(Summary!$A:$A,$AU62,Summary!$G:$G,AD$47,Summary!$C:$C,AD$46)</f>
        <v>0</v>
      </c>
      <c r="AE62" s="205">
        <f>COUNTIFS(Summary!$A:$A,$AU62,Summary!$G:$G,AE$47)</f>
        <v>0</v>
      </c>
      <c r="AF62" s="205">
        <f>COUNTIFS(Summary!$A:$A,$AU62,Summary!$G:$G,AF$47,Summary!$C:$C,AF$46)</f>
        <v>0</v>
      </c>
      <c r="AG62" s="205">
        <f>COUNTIFS(Summary!$A:$A,$AU62,Summary!$G:$G,AG$47,Summary!$C:$C,AG$46)</f>
        <v>0</v>
      </c>
      <c r="AH62" s="16"/>
      <c r="AI62" s="16"/>
      <c r="AJ62" s="16"/>
      <c r="AK62" s="16"/>
      <c r="AL62" s="16"/>
      <c r="AM62" s="16"/>
      <c r="AN62" s="16"/>
      <c r="AP62" s="500" t="s">
        <v>930</v>
      </c>
      <c r="AQ62" s="501"/>
      <c r="AR62" s="489" t="s">
        <v>931</v>
      </c>
      <c r="AS62" s="489"/>
      <c r="AT62" s="489"/>
      <c r="AU62" s="482" t="s">
        <v>242</v>
      </c>
      <c r="AV62" s="483"/>
      <c r="AW62" s="483"/>
      <c r="AX62" s="483"/>
      <c r="AY62" s="483"/>
      <c r="AZ62" s="484"/>
      <c r="BA62" s="14" t="str">
        <f t="shared" si="4"/>
        <v>LOW</v>
      </c>
      <c r="BB62" s="14" t="str">
        <f t="shared" si="5"/>
        <v>LOW</v>
      </c>
      <c r="BC62" s="14" t="str">
        <f t="shared" si="6"/>
        <v>LOW</v>
      </c>
      <c r="BD62" s="396" t="str">
        <f>IF(AND(AB62&gt;=1,SUM(AC62:AG62)=0),"NA",IF(AND(AE62&gt;=1,SUM(AB62:AD62)=0),"Not Assessed",IF(SUM(AC62:AD62)=0,"LOW",IF(AC62&gt;=1,"HIGH","MEDIUM"))))</f>
        <v>LOW</v>
      </c>
    </row>
    <row r="63" spans="1:56" ht="18" thickBot="1">
      <c r="A63" s="25" t="s">
        <v>244</v>
      </c>
      <c r="B63" s="29"/>
      <c r="C63" s="204">
        <f t="shared" si="0"/>
        <v>3</v>
      </c>
      <c r="D63" s="205">
        <f>COUNTIFS(Summary!$A:$A,$AU63,Summary!$D:$D,D$47)</f>
        <v>0</v>
      </c>
      <c r="E63" s="205">
        <f>COUNTIFS(Summary!$A:$A,$AU63,Summary!$D:$D,E$47,Summary!$C:$C,E$46)</f>
        <v>0</v>
      </c>
      <c r="F63" s="205">
        <f>COUNTIFS(Summary!$A:$A,$AU63,Summary!$D:$D,F$47,Summary!$C:$C,F$46)</f>
        <v>0</v>
      </c>
      <c r="G63" s="205">
        <f>COUNTIFS(Summary!$A:$A,$AU63,Summary!$D:$D,G$47)</f>
        <v>0</v>
      </c>
      <c r="H63" s="205">
        <f>COUNTIFS(Summary!$A:$A,$AU63,Summary!$D:$D,H$47,Summary!$C:$C,H$46)</f>
        <v>0</v>
      </c>
      <c r="I63" s="205">
        <f>COUNTIFS(Summary!$A:$A,$AU63,Summary!$D:$D,I$47,Summary!$C:$C,I$46)</f>
        <v>0</v>
      </c>
      <c r="J63" s="16"/>
      <c r="K63" s="204">
        <f t="shared" si="1"/>
        <v>3</v>
      </c>
      <c r="L63" s="205">
        <f>COUNTIFS(Summary!$A:$A,$AU63,Summary!$E:$E,L$47)</f>
        <v>0</v>
      </c>
      <c r="M63" s="205">
        <f>COUNTIFS(Summary!$A:$A,$AU63,Summary!$E:$E,M$47,Summary!$C:$C,M$46)</f>
        <v>0</v>
      </c>
      <c r="N63" s="205">
        <f>COUNTIFS(Summary!$A:$A,$AU63,Summary!$E:$E,N$47,Summary!$C:$C,N$46)</f>
        <v>0</v>
      </c>
      <c r="O63" s="205">
        <f>COUNTIFS(Summary!$A:$A,$AU63,Summary!$E:$E,O$47)</f>
        <v>0</v>
      </c>
      <c r="P63" s="205">
        <f>COUNTIFS(Summary!$A:$A,$AU63,Summary!$E:$E,P$47,Summary!$C:$C,P$46)</f>
        <v>0</v>
      </c>
      <c r="Q63" s="205">
        <f>COUNTIFS(Summary!$A:$A,$AU63,Summary!$E:$E,Q$47,Summary!$C:$C,Q$46)</f>
        <v>0</v>
      </c>
      <c r="R63" s="16"/>
      <c r="S63" s="204">
        <f t="shared" si="2"/>
        <v>3</v>
      </c>
      <c r="T63" s="205">
        <f>COUNTIFS(Summary!$A:$A,$AU63,Summary!$F:$F,T$47)</f>
        <v>0</v>
      </c>
      <c r="U63" s="205">
        <f>COUNTIFS(Summary!$A:$A,$AU63,Summary!$F:$F,U$47,Summary!$C:$C,U$46)</f>
        <v>0</v>
      </c>
      <c r="V63" s="205">
        <f>COUNTIFS(Summary!$A:$A,$AU63,Summary!$F:$F,V$47,Summary!$C:$C,V$46)</f>
        <v>0</v>
      </c>
      <c r="W63" s="205">
        <f>COUNTIFS(Summary!$A:$A,$AU63,Summary!$F:$F,W$47)</f>
        <v>0</v>
      </c>
      <c r="X63" s="205">
        <f>COUNTIFS(Summary!$A:$A,$AU63,Summary!$F:$F,X$47,Summary!$C:$C,X$46)</f>
        <v>0</v>
      </c>
      <c r="Y63" s="205">
        <f>COUNTIFS(Summary!$A:$A,$AU63,Summary!$F:$F,Y$47,Summary!$C:$C,Y$46)</f>
        <v>0</v>
      </c>
      <c r="Z63" s="16"/>
      <c r="AA63" s="204">
        <f t="shared" si="3"/>
        <v>3</v>
      </c>
      <c r="AB63" s="205">
        <f>COUNTIFS(Summary!$A:$A,$AU63,Summary!$G:$G,AB$47)</f>
        <v>0</v>
      </c>
      <c r="AC63" s="205">
        <f>COUNTIFS(Summary!$A:$A,$AU63,Summary!$G:$G,AC$47,Summary!$C:$C,AC$46)</f>
        <v>0</v>
      </c>
      <c r="AD63" s="205">
        <f>COUNTIFS(Summary!$A:$A,$AU63,Summary!$G:$G,AD$47,Summary!$C:$C,AD$46)</f>
        <v>0</v>
      </c>
      <c r="AE63" s="205">
        <f>COUNTIFS(Summary!$A:$A,$AU63,Summary!$G:$G,AE$47)</f>
        <v>0</v>
      </c>
      <c r="AF63" s="205">
        <f>COUNTIFS(Summary!$A:$A,$AU63,Summary!$G:$G,AF$47,Summary!$C:$C,AF$46)</f>
        <v>0</v>
      </c>
      <c r="AG63" s="205">
        <f>COUNTIFS(Summary!$A:$A,$AU63,Summary!$G:$G,AG$47,Summary!$C:$C,AG$46)</f>
        <v>0</v>
      </c>
      <c r="AH63" s="16"/>
      <c r="AI63" s="16"/>
      <c r="AJ63" s="16"/>
      <c r="AK63" s="16"/>
      <c r="AL63" s="16"/>
      <c r="AM63" s="16"/>
      <c r="AN63" s="16"/>
      <c r="AP63" s="502"/>
      <c r="AQ63" s="503"/>
      <c r="AR63" s="489"/>
      <c r="AS63" s="489"/>
      <c r="AT63" s="489"/>
      <c r="AU63" s="482" t="s">
        <v>244</v>
      </c>
      <c r="AV63" s="483"/>
      <c r="AW63" s="483"/>
      <c r="AX63" s="483"/>
      <c r="AY63" s="483"/>
      <c r="AZ63" s="484"/>
      <c r="BA63" s="14" t="str">
        <f t="shared" si="4"/>
        <v>LOW</v>
      </c>
      <c r="BB63" s="14" t="str">
        <f t="shared" si="5"/>
        <v>LOW</v>
      </c>
      <c r="BC63" s="14" t="str">
        <f t="shared" si="6"/>
        <v>LOW</v>
      </c>
      <c r="BD63" s="396" t="str">
        <f t="shared" si="7"/>
        <v>LOW</v>
      </c>
    </row>
    <row r="64" spans="1:56" ht="35.4" thickBot="1">
      <c r="A64" s="25" t="s">
        <v>246</v>
      </c>
      <c r="B64" s="29" t="s">
        <v>928</v>
      </c>
      <c r="C64" s="204">
        <f t="shared" si="0"/>
        <v>3</v>
      </c>
      <c r="D64" s="205">
        <f>COUNTIFS(Summary!$A:$A,$AU64,Summary!$D:$D,D$47)</f>
        <v>0</v>
      </c>
      <c r="E64" s="205">
        <f>COUNTIFS(Summary!$A:$A,$AU64,Summary!$D:$D,E$47,Summary!$C:$C,E$46)</f>
        <v>0</v>
      </c>
      <c r="F64" s="205">
        <f>COUNTIFS(Summary!$A:$A,$AU64,Summary!$D:$D,F$47,Summary!$C:$C,F$46)</f>
        <v>0</v>
      </c>
      <c r="G64" s="205">
        <f>COUNTIFS(Summary!$A:$A,$AU64,Summary!$D:$D,G$47)</f>
        <v>0</v>
      </c>
      <c r="H64" s="205">
        <f>COUNTIFS(Summary!$A:$A,$AU64,Summary!$D:$D,H$47,Summary!$C:$C,H$46)</f>
        <v>0</v>
      </c>
      <c r="I64" s="205">
        <f>COUNTIFS(Summary!$A:$A,$AU64,Summary!$D:$D,I$47,Summary!$C:$C,I$46)</f>
        <v>0</v>
      </c>
      <c r="J64" s="200"/>
      <c r="K64" s="204">
        <f t="shared" si="1"/>
        <v>3</v>
      </c>
      <c r="L64" s="205">
        <f>COUNTIFS(Summary!$A:$A,$AU64,Summary!$E:$E,L$47)</f>
        <v>0</v>
      </c>
      <c r="M64" s="205">
        <f>COUNTIFS(Summary!$A:$A,$AU64,Summary!$E:$E,M$47,Summary!$C:$C,M$46)</f>
        <v>0</v>
      </c>
      <c r="N64" s="205">
        <f>COUNTIFS(Summary!$A:$A,$AU64,Summary!$E:$E,N$47,Summary!$C:$C,N$46)</f>
        <v>0</v>
      </c>
      <c r="O64" s="205">
        <f>COUNTIFS(Summary!$A:$A,$AU64,Summary!$E:$E,O$47)</f>
        <v>0</v>
      </c>
      <c r="P64" s="205">
        <f>COUNTIFS(Summary!$A:$A,$AU64,Summary!$E:$E,P$47,Summary!$C:$C,P$46)</f>
        <v>0</v>
      </c>
      <c r="Q64" s="205">
        <f>COUNTIFS(Summary!$A:$A,$AU64,Summary!$E:$E,Q$47,Summary!$C:$C,Q$46)</f>
        <v>0</v>
      </c>
      <c r="R64" s="200"/>
      <c r="S64" s="204">
        <f t="shared" si="2"/>
        <v>3</v>
      </c>
      <c r="T64" s="205">
        <f>COUNTIFS(Summary!$A:$A,$AU64,Summary!$F:$F,T$47)</f>
        <v>0</v>
      </c>
      <c r="U64" s="205">
        <f>COUNTIFS(Summary!$A:$A,$AU64,Summary!$F:$F,U$47,Summary!$C:$C,U$46)</f>
        <v>0</v>
      </c>
      <c r="V64" s="205">
        <f>COUNTIFS(Summary!$A:$A,$AU64,Summary!$F:$F,V$47,Summary!$C:$C,V$46)</f>
        <v>0</v>
      </c>
      <c r="W64" s="205">
        <f>COUNTIFS(Summary!$A:$A,$AU64,Summary!$F:$F,W$47)</f>
        <v>0</v>
      </c>
      <c r="X64" s="205">
        <f>COUNTIFS(Summary!$A:$A,$AU64,Summary!$F:$F,X$47,Summary!$C:$C,X$46)</f>
        <v>0</v>
      </c>
      <c r="Y64" s="205">
        <f>COUNTIFS(Summary!$A:$A,$AU64,Summary!$F:$F,Y$47,Summary!$C:$C,Y$46)</f>
        <v>0</v>
      </c>
      <c r="Z64" s="200"/>
      <c r="AA64" s="204">
        <f t="shared" si="3"/>
        <v>3</v>
      </c>
      <c r="AB64" s="205">
        <f>COUNTIFS(Summary!$A:$A,$AU64,Summary!$G:$G,AB$47)</f>
        <v>0</v>
      </c>
      <c r="AC64" s="205">
        <f>COUNTIFS(Summary!$A:$A,$AU64,Summary!$G:$G,AC$47,Summary!$C:$C,AC$46)</f>
        <v>0</v>
      </c>
      <c r="AD64" s="205">
        <f>COUNTIFS(Summary!$A:$A,$AU64,Summary!$G:$G,AD$47,Summary!$C:$C,AD$46)</f>
        <v>0</v>
      </c>
      <c r="AE64" s="205">
        <f>COUNTIFS(Summary!$A:$A,$AU64,Summary!$G:$G,AE$47)</f>
        <v>0</v>
      </c>
      <c r="AF64" s="205">
        <f>COUNTIFS(Summary!$A:$A,$AU64,Summary!$G:$G,AF$47,Summary!$C:$C,AF$46)</f>
        <v>0</v>
      </c>
      <c r="AG64" s="205">
        <f>COUNTIFS(Summary!$A:$A,$AU64,Summary!$G:$G,AG$47,Summary!$C:$C,AG$46)</f>
        <v>0</v>
      </c>
      <c r="AH64" s="200"/>
      <c r="AI64" s="200"/>
      <c r="AJ64" s="200"/>
      <c r="AK64" s="200"/>
      <c r="AL64" s="200"/>
      <c r="AM64" s="200"/>
      <c r="AN64" s="200"/>
      <c r="AO64" s="203"/>
      <c r="AP64" s="502"/>
      <c r="AQ64" s="503"/>
      <c r="AR64" s="489"/>
      <c r="AS64" s="489"/>
      <c r="AT64" s="489"/>
      <c r="AU64" s="482" t="s">
        <v>246</v>
      </c>
      <c r="AV64" s="483"/>
      <c r="AW64" s="483"/>
      <c r="AX64" s="483"/>
      <c r="AY64" s="483"/>
      <c r="AZ64" s="484"/>
      <c r="BA64" s="14" t="str">
        <f t="shared" si="4"/>
        <v>LOW</v>
      </c>
      <c r="BB64" s="14" t="str">
        <f t="shared" si="5"/>
        <v>LOW</v>
      </c>
      <c r="BC64" s="14" t="str">
        <f t="shared" si="6"/>
        <v>LOW</v>
      </c>
      <c r="BD64" s="396" t="str">
        <f t="shared" si="7"/>
        <v>LOW</v>
      </c>
    </row>
    <row r="65" spans="1:56" ht="18" thickBot="1">
      <c r="A65" s="25" t="s">
        <v>248</v>
      </c>
      <c r="B65" s="29"/>
      <c r="C65" s="204">
        <f t="shared" si="0"/>
        <v>3</v>
      </c>
      <c r="D65" s="205">
        <f>COUNTIFS(Summary!$A:$A,$AU65,Summary!$D:$D,D$47)</f>
        <v>0</v>
      </c>
      <c r="E65" s="205">
        <f>COUNTIFS(Summary!$A:$A,$AU65,Summary!$D:$D,E$47,Summary!$C:$C,E$46)</f>
        <v>0</v>
      </c>
      <c r="F65" s="205">
        <f>COUNTIFS(Summary!$A:$A,$AU65,Summary!$D:$D,F$47,Summary!$C:$C,F$46)</f>
        <v>0</v>
      </c>
      <c r="G65" s="205">
        <f>COUNTIFS(Summary!$A:$A,$AU65,Summary!$D:$D,G$47)</f>
        <v>0</v>
      </c>
      <c r="H65" s="205">
        <f>COUNTIFS(Summary!$A:$A,$AU65,Summary!$D:$D,H$47,Summary!$C:$C,H$46)</f>
        <v>0</v>
      </c>
      <c r="I65" s="205">
        <f>COUNTIFS(Summary!$A:$A,$AU65,Summary!$D:$D,I$47,Summary!$C:$C,I$46)</f>
        <v>0</v>
      </c>
      <c r="J65" s="200"/>
      <c r="K65" s="204">
        <f t="shared" si="1"/>
        <v>3</v>
      </c>
      <c r="L65" s="205">
        <f>COUNTIFS(Summary!$A:$A,$AU65,Summary!$E:$E,L$47)</f>
        <v>0</v>
      </c>
      <c r="M65" s="205">
        <f>COUNTIFS(Summary!$A:$A,$AU65,Summary!$E:$E,M$47,Summary!$C:$C,M$46)</f>
        <v>0</v>
      </c>
      <c r="N65" s="205">
        <f>COUNTIFS(Summary!$A:$A,$AU65,Summary!$E:$E,N$47,Summary!$C:$C,N$46)</f>
        <v>0</v>
      </c>
      <c r="O65" s="205">
        <f>COUNTIFS(Summary!$A:$A,$AU65,Summary!$E:$E,O$47)</f>
        <v>0</v>
      </c>
      <c r="P65" s="205">
        <f>COUNTIFS(Summary!$A:$A,$AU65,Summary!$E:$E,P$47,Summary!$C:$C,P$46)</f>
        <v>0</v>
      </c>
      <c r="Q65" s="205">
        <f>COUNTIFS(Summary!$A:$A,$AU65,Summary!$E:$E,Q$47,Summary!$C:$C,Q$46)</f>
        <v>0</v>
      </c>
      <c r="R65" s="200"/>
      <c r="S65" s="204">
        <f t="shared" si="2"/>
        <v>3</v>
      </c>
      <c r="T65" s="205">
        <f>COUNTIFS(Summary!$A:$A,$AU65,Summary!$F:$F,T$47)</f>
        <v>0</v>
      </c>
      <c r="U65" s="205">
        <f>COUNTIFS(Summary!$A:$A,$AU65,Summary!$F:$F,U$47,Summary!$C:$C,U$46)</f>
        <v>0</v>
      </c>
      <c r="V65" s="205">
        <f>COUNTIFS(Summary!$A:$A,$AU65,Summary!$F:$F,V$47,Summary!$C:$C,V$46)</f>
        <v>0</v>
      </c>
      <c r="W65" s="205">
        <f>COUNTIFS(Summary!$A:$A,$AU65,Summary!$F:$F,W$47)</f>
        <v>0</v>
      </c>
      <c r="X65" s="205">
        <f>COUNTIFS(Summary!$A:$A,$AU65,Summary!$F:$F,X$47,Summary!$C:$C,X$46)</f>
        <v>0</v>
      </c>
      <c r="Y65" s="205">
        <f>COUNTIFS(Summary!$A:$A,$AU65,Summary!$F:$F,Y$47,Summary!$C:$C,Y$46)</f>
        <v>0</v>
      </c>
      <c r="Z65" s="200"/>
      <c r="AA65" s="204">
        <f t="shared" si="3"/>
        <v>3</v>
      </c>
      <c r="AB65" s="205">
        <f>COUNTIFS(Summary!$A:$A,$AU65,Summary!$G:$G,AB$47)</f>
        <v>0</v>
      </c>
      <c r="AC65" s="205">
        <f>COUNTIFS(Summary!$A:$A,$AU65,Summary!$G:$G,AC$47,Summary!$C:$C,AC$46)</f>
        <v>0</v>
      </c>
      <c r="AD65" s="205">
        <f>COUNTIFS(Summary!$A:$A,$AU65,Summary!$G:$G,AD$47,Summary!$C:$C,AD$46)</f>
        <v>0</v>
      </c>
      <c r="AE65" s="205">
        <f>COUNTIFS(Summary!$A:$A,$AU65,Summary!$G:$G,AE$47)</f>
        <v>0</v>
      </c>
      <c r="AF65" s="205">
        <f>COUNTIFS(Summary!$A:$A,$AU65,Summary!$G:$G,AF$47,Summary!$C:$C,AF$46)</f>
        <v>0</v>
      </c>
      <c r="AG65" s="205">
        <f>COUNTIFS(Summary!$A:$A,$AU65,Summary!$G:$G,AG$47,Summary!$C:$C,AG$46)</f>
        <v>0</v>
      </c>
      <c r="AH65" s="200"/>
      <c r="AI65" s="200"/>
      <c r="AJ65" s="200"/>
      <c r="AK65" s="200"/>
      <c r="AL65" s="200"/>
      <c r="AM65" s="200"/>
      <c r="AN65" s="200"/>
      <c r="AO65" s="203"/>
      <c r="AP65" s="502"/>
      <c r="AQ65" s="503"/>
      <c r="AR65" s="490" t="s">
        <v>932</v>
      </c>
      <c r="AS65" s="491"/>
      <c r="AT65" s="492"/>
      <c r="AU65" s="482" t="s">
        <v>248</v>
      </c>
      <c r="AV65" s="483"/>
      <c r="AW65" s="483"/>
      <c r="AX65" s="483"/>
      <c r="AY65" s="483"/>
      <c r="AZ65" s="484"/>
      <c r="BA65" s="14" t="str">
        <f t="shared" si="4"/>
        <v>LOW</v>
      </c>
      <c r="BB65" s="14" t="str">
        <f t="shared" si="5"/>
        <v>LOW</v>
      </c>
      <c r="BC65" s="14" t="str">
        <f t="shared" si="6"/>
        <v>LOW</v>
      </c>
      <c r="BD65" s="396" t="str">
        <f t="shared" si="7"/>
        <v>LOW</v>
      </c>
    </row>
    <row r="66" spans="1:56" ht="35.4" thickBot="1">
      <c r="A66" s="25" t="s">
        <v>250</v>
      </c>
      <c r="B66" s="29" t="s">
        <v>928</v>
      </c>
      <c r="C66" s="204">
        <f t="shared" si="0"/>
        <v>3</v>
      </c>
      <c r="D66" s="205">
        <f>COUNTIFS(Summary!$A:$A,$AU66,Summary!$D:$D,D$47)</f>
        <v>0</v>
      </c>
      <c r="E66" s="205">
        <f>COUNTIFS(Summary!$A:$A,$AU66,Summary!$D:$D,E$47,Summary!$C:$C,E$46)</f>
        <v>0</v>
      </c>
      <c r="F66" s="205">
        <f>COUNTIFS(Summary!$A:$A,$AU66,Summary!$D:$D,F$47,Summary!$C:$C,F$46)</f>
        <v>0</v>
      </c>
      <c r="G66" s="205">
        <f>COUNTIFS(Summary!$A:$A,$AU66,Summary!$D:$D,G$47)</f>
        <v>0</v>
      </c>
      <c r="H66" s="205">
        <f>COUNTIFS(Summary!$A:$A,$AU66,Summary!$D:$D,H$47,Summary!$C:$C,H$46)</f>
        <v>0</v>
      </c>
      <c r="I66" s="205">
        <f>COUNTIFS(Summary!$A:$A,$AU66,Summary!$D:$D,I$47,Summary!$C:$C,I$46)</f>
        <v>0</v>
      </c>
      <c r="J66" s="200"/>
      <c r="K66" s="204">
        <f t="shared" si="1"/>
        <v>3</v>
      </c>
      <c r="L66" s="205">
        <f>COUNTIFS(Summary!$A:$A,$AU66,Summary!$E:$E,L$47)</f>
        <v>0</v>
      </c>
      <c r="M66" s="205">
        <f>COUNTIFS(Summary!$A:$A,$AU66,Summary!$E:$E,M$47,Summary!$C:$C,M$46)</f>
        <v>0</v>
      </c>
      <c r="N66" s="205">
        <f>COUNTIFS(Summary!$A:$A,$AU66,Summary!$E:$E,N$47,Summary!$C:$C,N$46)</f>
        <v>0</v>
      </c>
      <c r="O66" s="205">
        <f>COUNTIFS(Summary!$A:$A,$AU66,Summary!$E:$E,O$47)</f>
        <v>0</v>
      </c>
      <c r="P66" s="205">
        <f>COUNTIFS(Summary!$A:$A,$AU66,Summary!$E:$E,P$47,Summary!$C:$C,P$46)</f>
        <v>0</v>
      </c>
      <c r="Q66" s="205">
        <f>COUNTIFS(Summary!$A:$A,$AU66,Summary!$E:$E,Q$47,Summary!$C:$C,Q$46)</f>
        <v>0</v>
      </c>
      <c r="R66" s="200"/>
      <c r="S66" s="204">
        <f t="shared" si="2"/>
        <v>3</v>
      </c>
      <c r="T66" s="205">
        <f>COUNTIFS(Summary!$A:$A,$AU66,Summary!$F:$F,T$47)</f>
        <v>0</v>
      </c>
      <c r="U66" s="205">
        <f>COUNTIFS(Summary!$A:$A,$AU66,Summary!$F:$F,U$47,Summary!$C:$C,U$46)</f>
        <v>0</v>
      </c>
      <c r="V66" s="205">
        <f>COUNTIFS(Summary!$A:$A,$AU66,Summary!$F:$F,V$47,Summary!$C:$C,V$46)</f>
        <v>0</v>
      </c>
      <c r="W66" s="205">
        <f>COUNTIFS(Summary!$A:$A,$AU66,Summary!$F:$F,W$47)</f>
        <v>0</v>
      </c>
      <c r="X66" s="205">
        <f>COUNTIFS(Summary!$A:$A,$AU66,Summary!$F:$F,X$47,Summary!$C:$C,X$46)</f>
        <v>0</v>
      </c>
      <c r="Y66" s="205">
        <f>COUNTIFS(Summary!$A:$A,$AU66,Summary!$F:$F,Y$47,Summary!$C:$C,Y$46)</f>
        <v>0</v>
      </c>
      <c r="Z66" s="200"/>
      <c r="AA66" s="204">
        <f t="shared" si="3"/>
        <v>3</v>
      </c>
      <c r="AB66" s="205">
        <f>COUNTIFS(Summary!$A:$A,$AU66,Summary!$G:$G,AB$47)</f>
        <v>0</v>
      </c>
      <c r="AC66" s="205">
        <f>COUNTIFS(Summary!$A:$A,$AU66,Summary!$G:$G,AC$47,Summary!$C:$C,AC$46)</f>
        <v>0</v>
      </c>
      <c r="AD66" s="205">
        <f>COUNTIFS(Summary!$A:$A,$AU66,Summary!$G:$G,AD$47,Summary!$C:$C,AD$46)</f>
        <v>0</v>
      </c>
      <c r="AE66" s="205">
        <f>COUNTIFS(Summary!$A:$A,$AU66,Summary!$G:$G,AE$47)</f>
        <v>0</v>
      </c>
      <c r="AF66" s="205">
        <f>COUNTIFS(Summary!$A:$A,$AU66,Summary!$G:$G,AF$47,Summary!$C:$C,AF$46)</f>
        <v>0</v>
      </c>
      <c r="AG66" s="205">
        <f>COUNTIFS(Summary!$A:$A,$AU66,Summary!$G:$G,AG$47,Summary!$C:$C,AG$46)</f>
        <v>0</v>
      </c>
      <c r="AH66" s="200"/>
      <c r="AI66" s="200"/>
      <c r="AJ66" s="200"/>
      <c r="AK66" s="200"/>
      <c r="AL66" s="200"/>
      <c r="AM66" s="200"/>
      <c r="AN66" s="200"/>
      <c r="AO66" s="203"/>
      <c r="AP66" s="502"/>
      <c r="AQ66" s="503"/>
      <c r="AR66" s="493"/>
      <c r="AS66" s="494"/>
      <c r="AT66" s="495"/>
      <c r="AU66" s="482" t="s">
        <v>250</v>
      </c>
      <c r="AV66" s="483"/>
      <c r="AW66" s="483"/>
      <c r="AX66" s="483"/>
      <c r="AY66" s="483"/>
      <c r="AZ66" s="484"/>
      <c r="BA66" s="14" t="str">
        <f t="shared" si="4"/>
        <v>LOW</v>
      </c>
      <c r="BB66" s="14" t="str">
        <f t="shared" si="5"/>
        <v>LOW</v>
      </c>
      <c r="BC66" s="14" t="str">
        <f t="shared" si="6"/>
        <v>LOW</v>
      </c>
      <c r="BD66" s="396" t="str">
        <f t="shared" si="7"/>
        <v>LOW</v>
      </c>
    </row>
    <row r="67" spans="1:56" ht="18" thickBot="1">
      <c r="A67" s="25" t="s">
        <v>252</v>
      </c>
      <c r="B67" s="29"/>
      <c r="C67" s="204">
        <f t="shared" ref="C67:C74" si="8">IF(BA67="LOW",3,IF(BA67="MEDIUM",2,IF(BA67="HIGH",1,"")))</f>
        <v>3</v>
      </c>
      <c r="D67" s="205">
        <f>COUNTIFS(Summary!$A:$A,$AU67,Summary!$D:$D,D$47)</f>
        <v>0</v>
      </c>
      <c r="E67" s="205">
        <f>COUNTIFS(Summary!$A:$A,$AU67,Summary!$D:$D,E$47,Summary!$C:$C,E$46)</f>
        <v>0</v>
      </c>
      <c r="F67" s="205">
        <f>COUNTIFS(Summary!$A:$A,$AU67,Summary!$D:$D,F$47,Summary!$C:$C,F$46)</f>
        <v>0</v>
      </c>
      <c r="G67" s="205">
        <f>COUNTIFS(Summary!$A:$A,$AU67,Summary!$D:$D,G$47)</f>
        <v>0</v>
      </c>
      <c r="H67" s="205">
        <f>COUNTIFS(Summary!$A:$A,$AU67,Summary!$D:$D,H$47,Summary!$C:$C,H$46)</f>
        <v>0</v>
      </c>
      <c r="I67" s="205">
        <f>COUNTIFS(Summary!$A:$A,$AU67,Summary!$D:$D,I$47,Summary!$C:$C,I$46)</f>
        <v>0</v>
      </c>
      <c r="J67" s="200"/>
      <c r="K67" s="204">
        <f t="shared" si="1"/>
        <v>3</v>
      </c>
      <c r="L67" s="205">
        <f>COUNTIFS(Summary!$A:$A,$AU67,Summary!$E:$E,L$47)</f>
        <v>0</v>
      </c>
      <c r="M67" s="205">
        <f>COUNTIFS(Summary!$A:$A,$AU67,Summary!$E:$E,M$47,Summary!$C:$C,M$46)</f>
        <v>0</v>
      </c>
      <c r="N67" s="205">
        <f>COUNTIFS(Summary!$A:$A,$AU67,Summary!$E:$E,N$47,Summary!$C:$C,N$46)</f>
        <v>0</v>
      </c>
      <c r="O67" s="205">
        <f>COUNTIFS(Summary!$A:$A,$AU67,Summary!$E:$E,O$47)</f>
        <v>0</v>
      </c>
      <c r="P67" s="205">
        <f>COUNTIFS(Summary!$A:$A,$AU67,Summary!$E:$E,P$47,Summary!$C:$C,P$46)</f>
        <v>0</v>
      </c>
      <c r="Q67" s="205">
        <f>COUNTIFS(Summary!$A:$A,$AU67,Summary!$E:$E,Q$47,Summary!$C:$C,Q$46)</f>
        <v>0</v>
      </c>
      <c r="R67" s="200"/>
      <c r="S67" s="204">
        <f t="shared" si="2"/>
        <v>3</v>
      </c>
      <c r="T67" s="205">
        <f>COUNTIFS(Summary!$A:$A,$AU67,Summary!$F:$F,T$47)</f>
        <v>0</v>
      </c>
      <c r="U67" s="205">
        <f>COUNTIFS(Summary!$A:$A,$AU67,Summary!$F:$F,U$47,Summary!$C:$C,U$46)</f>
        <v>0</v>
      </c>
      <c r="V67" s="205">
        <f>COUNTIFS(Summary!$A:$A,$AU67,Summary!$F:$F,V$47,Summary!$C:$C,V$46)</f>
        <v>0</v>
      </c>
      <c r="W67" s="205">
        <f>COUNTIFS(Summary!$A:$A,$AU67,Summary!$F:$F,W$47)</f>
        <v>0</v>
      </c>
      <c r="X67" s="205">
        <f>COUNTIFS(Summary!$A:$A,$AU67,Summary!$F:$F,X$47,Summary!$C:$C,X$46)</f>
        <v>0</v>
      </c>
      <c r="Y67" s="205">
        <f>COUNTIFS(Summary!$A:$A,$AU67,Summary!$F:$F,Y$47,Summary!$C:$C,Y$46)</f>
        <v>0</v>
      </c>
      <c r="Z67" s="200"/>
      <c r="AA67" s="204">
        <f t="shared" si="3"/>
        <v>3</v>
      </c>
      <c r="AB67" s="205">
        <f>COUNTIFS(Summary!$A:$A,$AU67,Summary!$G:$G,AB$47)</f>
        <v>0</v>
      </c>
      <c r="AC67" s="205">
        <f>COUNTIFS(Summary!$A:$A,$AU67,Summary!$G:$G,AC$47,Summary!$C:$C,AC$46)</f>
        <v>0</v>
      </c>
      <c r="AD67" s="205">
        <f>COUNTIFS(Summary!$A:$A,$AU67,Summary!$G:$G,AD$47,Summary!$C:$C,AD$46)</f>
        <v>0</v>
      </c>
      <c r="AE67" s="205">
        <f>COUNTIFS(Summary!$A:$A,$AU67,Summary!$G:$G,AE$47)</f>
        <v>0</v>
      </c>
      <c r="AF67" s="205">
        <f>COUNTIFS(Summary!$A:$A,$AU67,Summary!$G:$G,AF$47,Summary!$C:$C,AF$46)</f>
        <v>0</v>
      </c>
      <c r="AG67" s="205">
        <f>COUNTIFS(Summary!$A:$A,$AU67,Summary!$G:$G,AG$47,Summary!$C:$C,AG$46)</f>
        <v>0</v>
      </c>
      <c r="AH67" s="200"/>
      <c r="AI67" s="200"/>
      <c r="AJ67" s="200"/>
      <c r="AK67" s="200"/>
      <c r="AL67" s="200"/>
      <c r="AM67" s="200"/>
      <c r="AN67" s="200"/>
      <c r="AO67" s="203"/>
      <c r="AP67" s="504"/>
      <c r="AQ67" s="505"/>
      <c r="AR67" s="496"/>
      <c r="AS67" s="497"/>
      <c r="AT67" s="498"/>
      <c r="AU67" s="482" t="s">
        <v>252</v>
      </c>
      <c r="AV67" s="483"/>
      <c r="AW67" s="483"/>
      <c r="AX67" s="483"/>
      <c r="AY67" s="483"/>
      <c r="AZ67" s="484"/>
      <c r="BA67" s="14" t="str">
        <f>IF(AND(D67&gt;=1,SUM(E67:I67)=0),"NA",IF(AND(G67&gt;=1,SUM(D67:F67)=0),"Not Assessed",IF(SUM(E67:F67)=0,"LOW",IF(E67&gt;=1,"HIGH","MEDIUM"))))</f>
        <v>LOW</v>
      </c>
      <c r="BB67" s="14" t="str">
        <f t="shared" si="5"/>
        <v>LOW</v>
      </c>
      <c r="BC67" s="14" t="str">
        <f t="shared" si="6"/>
        <v>LOW</v>
      </c>
      <c r="BD67" s="396" t="str">
        <f t="shared" si="7"/>
        <v>LOW</v>
      </c>
    </row>
    <row r="68" spans="1:56" ht="35.4" thickBot="1">
      <c r="A68" s="25" t="s">
        <v>254</v>
      </c>
      <c r="B68" s="29" t="s">
        <v>928</v>
      </c>
      <c r="C68" s="204">
        <f t="shared" si="8"/>
        <v>3</v>
      </c>
      <c r="D68" s="205">
        <f>COUNTIFS(Summary!$A:$A,$AU68,Summary!$D:$D,D$47)</f>
        <v>0</v>
      </c>
      <c r="E68" s="205">
        <f>COUNTIFS(Summary!$A:$A,$AU68,Summary!$D:$D,E$47,Summary!$C:$C,E$46)</f>
        <v>0</v>
      </c>
      <c r="F68" s="205">
        <f>COUNTIFS(Summary!$A:$A,$AU68,Summary!$D:$D,F$47,Summary!$C:$C,F$46)</f>
        <v>0</v>
      </c>
      <c r="G68" s="205">
        <f>COUNTIFS(Summary!$A:$A,$AU68,Summary!$D:$D,G$47)</f>
        <v>0</v>
      </c>
      <c r="H68" s="205">
        <f>COUNTIFS(Summary!$A:$A,$AU68,Summary!$D:$D,H$47,Summary!$C:$C,H$46)</f>
        <v>0</v>
      </c>
      <c r="I68" s="205">
        <f>COUNTIFS(Summary!$A:$A,$AU68,Summary!$D:$D,I$47,Summary!$C:$C,I$46)</f>
        <v>0</v>
      </c>
      <c r="J68" s="200"/>
      <c r="K68" s="204">
        <f t="shared" si="1"/>
        <v>3</v>
      </c>
      <c r="L68" s="205">
        <f>COUNTIFS(Summary!$A:$A,$AU68,Summary!$E:$E,L$47)</f>
        <v>0</v>
      </c>
      <c r="M68" s="205">
        <f>COUNTIFS(Summary!$A:$A,$AU68,Summary!$E:$E,M$47,Summary!$C:$C,M$46)</f>
        <v>0</v>
      </c>
      <c r="N68" s="205">
        <f>COUNTIFS(Summary!$A:$A,$AU68,Summary!$E:$E,N$47,Summary!$C:$C,N$46)</f>
        <v>0</v>
      </c>
      <c r="O68" s="205">
        <f>COUNTIFS(Summary!$A:$A,$AU68,Summary!$E:$E,O$47)</f>
        <v>0</v>
      </c>
      <c r="P68" s="205">
        <f>COUNTIFS(Summary!$A:$A,$AU68,Summary!$E:$E,P$47,Summary!$C:$C,P$46)</f>
        <v>0</v>
      </c>
      <c r="Q68" s="205">
        <f>COUNTIFS(Summary!$A:$A,$AU68,Summary!$E:$E,Q$47,Summary!$C:$C,Q$46)</f>
        <v>0</v>
      </c>
      <c r="R68" s="200"/>
      <c r="S68" s="204">
        <f t="shared" si="2"/>
        <v>3</v>
      </c>
      <c r="T68" s="205">
        <f>COUNTIFS(Summary!$A:$A,$AU68,Summary!$F:$F,T$47)</f>
        <v>0</v>
      </c>
      <c r="U68" s="205">
        <f>COUNTIFS(Summary!$A:$A,$AU68,Summary!$F:$F,U$47,Summary!$C:$C,U$46)</f>
        <v>0</v>
      </c>
      <c r="V68" s="205">
        <f>COUNTIFS(Summary!$A:$A,$AU68,Summary!$F:$F,V$47,Summary!$C:$C,V$46)</f>
        <v>0</v>
      </c>
      <c r="W68" s="205">
        <f>COUNTIFS(Summary!$A:$A,$AU68,Summary!$F:$F,W$47)</f>
        <v>0</v>
      </c>
      <c r="X68" s="205">
        <f>COUNTIFS(Summary!$A:$A,$AU68,Summary!$F:$F,X$47,Summary!$C:$C,X$46)</f>
        <v>0</v>
      </c>
      <c r="Y68" s="205">
        <f>COUNTIFS(Summary!$A:$A,$AU68,Summary!$F:$F,Y$47,Summary!$C:$C,Y$46)</f>
        <v>0</v>
      </c>
      <c r="Z68" s="200"/>
      <c r="AA68" s="204">
        <f t="shared" si="3"/>
        <v>3</v>
      </c>
      <c r="AB68" s="205">
        <f>COUNTIFS(Summary!$A:$A,$AU68,Summary!$G:$G,AB$47)</f>
        <v>0</v>
      </c>
      <c r="AC68" s="205">
        <f>COUNTIFS(Summary!$A:$A,$AU68,Summary!$G:$G,AC$47,Summary!$C:$C,AC$46)</f>
        <v>0</v>
      </c>
      <c r="AD68" s="205">
        <f>COUNTIFS(Summary!$A:$A,$AU68,Summary!$G:$G,AD$47,Summary!$C:$C,AD$46)</f>
        <v>0</v>
      </c>
      <c r="AE68" s="205">
        <f>COUNTIFS(Summary!$A:$A,$AU68,Summary!$G:$G,AE$47)</f>
        <v>0</v>
      </c>
      <c r="AF68" s="205">
        <f>COUNTIFS(Summary!$A:$A,$AU68,Summary!$G:$G,AF$47,Summary!$C:$C,AF$46)</f>
        <v>0</v>
      </c>
      <c r="AG68" s="205">
        <f>COUNTIFS(Summary!$A:$A,$AU68,Summary!$G:$G,AG$47,Summary!$C:$C,AG$46)</f>
        <v>0</v>
      </c>
      <c r="AH68" s="200"/>
      <c r="AI68" s="200"/>
      <c r="AJ68" s="200"/>
      <c r="AK68" s="200"/>
      <c r="AL68" s="200"/>
      <c r="AM68" s="200"/>
      <c r="AN68" s="200"/>
      <c r="AO68" s="203"/>
      <c r="AP68" s="488" t="s">
        <v>933</v>
      </c>
      <c r="AQ68" s="488"/>
      <c r="AR68" s="489" t="s">
        <v>934</v>
      </c>
      <c r="AS68" s="489"/>
      <c r="AT68" s="489"/>
      <c r="AU68" s="482" t="s">
        <v>254</v>
      </c>
      <c r="AV68" s="483"/>
      <c r="AW68" s="483"/>
      <c r="AX68" s="483"/>
      <c r="AY68" s="483"/>
      <c r="AZ68" s="484"/>
      <c r="BA68" s="14" t="str">
        <f>IF(AND(D68&gt;=1,SUM(E68:I68)=0),"NA",IF(AND(G68&gt;=1,SUM(D68:F68)=0),"Not Assessed",IF(SUM(E68:F68)=0,"LOW",IF(E68&gt;=1,"HIGH","MEDIUM"))))</f>
        <v>LOW</v>
      </c>
      <c r="BB68" s="14" t="str">
        <f t="shared" si="5"/>
        <v>LOW</v>
      </c>
      <c r="BC68" s="14" t="str">
        <f t="shared" si="6"/>
        <v>LOW</v>
      </c>
      <c r="BD68" s="396" t="str">
        <f t="shared" si="7"/>
        <v>LOW</v>
      </c>
    </row>
    <row r="69" spans="1:56" ht="35.4" thickBot="1">
      <c r="A69" s="25" t="s">
        <v>256</v>
      </c>
      <c r="B69" s="29" t="s">
        <v>928</v>
      </c>
      <c r="C69" s="204">
        <f t="shared" si="8"/>
        <v>3</v>
      </c>
      <c r="D69" s="205">
        <f>COUNTIFS(Summary!$A:$A,$AU69,Summary!$D:$D,D$47)</f>
        <v>0</v>
      </c>
      <c r="E69" s="205">
        <f>COUNTIFS(Summary!$A:$A,$AU69,Summary!$D:$D,E$47,Summary!$C:$C,E$46)</f>
        <v>0</v>
      </c>
      <c r="F69" s="205">
        <f>COUNTIFS(Summary!$A:$A,$AU69,Summary!$D:$D,F$47,Summary!$C:$C,F$46)</f>
        <v>0</v>
      </c>
      <c r="G69" s="205">
        <f>COUNTIFS(Summary!$A:$A,$AU69,Summary!$D:$D,G$47)</f>
        <v>0</v>
      </c>
      <c r="H69" s="205">
        <f>COUNTIFS(Summary!$A:$A,$AU69,Summary!$D:$D,H$47,Summary!$C:$C,H$46)</f>
        <v>0</v>
      </c>
      <c r="I69" s="205">
        <f>COUNTIFS(Summary!$A:$A,$AU69,Summary!$D:$D,I$47,Summary!$C:$C,I$46)</f>
        <v>0</v>
      </c>
      <c r="J69" s="200"/>
      <c r="K69" s="204">
        <f t="shared" si="1"/>
        <v>3</v>
      </c>
      <c r="L69" s="205">
        <f>COUNTIFS(Summary!$A:$A,$AU69,Summary!$E:$E,L$47)</f>
        <v>0</v>
      </c>
      <c r="M69" s="205">
        <f>COUNTIFS(Summary!$A:$A,$AU69,Summary!$E:$E,M$47,Summary!$C:$C,M$46)</f>
        <v>0</v>
      </c>
      <c r="N69" s="205">
        <f>COUNTIFS(Summary!$A:$A,$AU69,Summary!$E:$E,N$47,Summary!$C:$C,N$46)</f>
        <v>0</v>
      </c>
      <c r="O69" s="205">
        <f>COUNTIFS(Summary!$A:$A,$AU69,Summary!$E:$E,O$47)</f>
        <v>0</v>
      </c>
      <c r="P69" s="205">
        <f>COUNTIFS(Summary!$A:$A,$AU69,Summary!$E:$E,P$47,Summary!$C:$C,P$46)</f>
        <v>0</v>
      </c>
      <c r="Q69" s="205">
        <f>COUNTIFS(Summary!$A:$A,$AU69,Summary!$E:$E,Q$47,Summary!$C:$C,Q$46)</f>
        <v>0</v>
      </c>
      <c r="R69" s="200"/>
      <c r="S69" s="204">
        <f t="shared" si="2"/>
        <v>3</v>
      </c>
      <c r="T69" s="205">
        <f>COUNTIFS(Summary!$A:$A,$AU69,Summary!$F:$F,T$47)</f>
        <v>0</v>
      </c>
      <c r="U69" s="205">
        <f>COUNTIFS(Summary!$A:$A,$AU69,Summary!$F:$F,U$47,Summary!$C:$C,U$46)</f>
        <v>0</v>
      </c>
      <c r="V69" s="205">
        <f>COUNTIFS(Summary!$A:$A,$AU69,Summary!$F:$F,V$47,Summary!$C:$C,V$46)</f>
        <v>0</v>
      </c>
      <c r="W69" s="205">
        <f>COUNTIFS(Summary!$A:$A,$AU69,Summary!$F:$F,W$47)</f>
        <v>0</v>
      </c>
      <c r="X69" s="205">
        <f>COUNTIFS(Summary!$A:$A,$AU69,Summary!$F:$F,X$47,Summary!$C:$C,X$46)</f>
        <v>0</v>
      </c>
      <c r="Y69" s="205">
        <f>COUNTIFS(Summary!$A:$A,$AU69,Summary!$F:$F,Y$47,Summary!$C:$C,Y$46)</f>
        <v>0</v>
      </c>
      <c r="Z69" s="200"/>
      <c r="AA69" s="204">
        <f t="shared" si="3"/>
        <v>3</v>
      </c>
      <c r="AB69" s="205">
        <f>COUNTIFS(Summary!$A:$A,$AU69,Summary!$G:$G,AB$47)</f>
        <v>0</v>
      </c>
      <c r="AC69" s="205">
        <f>COUNTIFS(Summary!$A:$A,$AU69,Summary!$G:$G,AC$47,Summary!$C:$C,AC$46)</f>
        <v>0</v>
      </c>
      <c r="AD69" s="205">
        <f>COUNTIFS(Summary!$A:$A,$AU69,Summary!$G:$G,AD$47,Summary!$C:$C,AD$46)</f>
        <v>0</v>
      </c>
      <c r="AE69" s="205">
        <f>COUNTIFS(Summary!$A:$A,$AU69,Summary!$G:$G,AE$47)</f>
        <v>0</v>
      </c>
      <c r="AF69" s="205">
        <f>COUNTIFS(Summary!$A:$A,$AU69,Summary!$G:$G,AF$47,Summary!$C:$C,AF$46)</f>
        <v>0</v>
      </c>
      <c r="AG69" s="205">
        <f>COUNTIFS(Summary!$A:$A,$AU69,Summary!$G:$G,AG$47,Summary!$C:$C,AG$46)</f>
        <v>0</v>
      </c>
      <c r="AH69" s="200"/>
      <c r="AI69" s="200"/>
      <c r="AJ69" s="200"/>
      <c r="AK69" s="200"/>
      <c r="AL69" s="200"/>
      <c r="AM69" s="200"/>
      <c r="AN69" s="200"/>
      <c r="AO69" s="203"/>
      <c r="AP69" s="488"/>
      <c r="AQ69" s="488"/>
      <c r="AR69" s="489"/>
      <c r="AS69" s="489"/>
      <c r="AT69" s="489"/>
      <c r="AU69" s="482" t="s">
        <v>256</v>
      </c>
      <c r="AV69" s="483"/>
      <c r="AW69" s="483"/>
      <c r="AX69" s="483"/>
      <c r="AY69" s="483"/>
      <c r="AZ69" s="484"/>
      <c r="BA69" s="14" t="str">
        <f t="shared" si="4"/>
        <v>LOW</v>
      </c>
      <c r="BB69" s="14" t="str">
        <f t="shared" si="5"/>
        <v>LOW</v>
      </c>
      <c r="BC69" s="14" t="str">
        <f t="shared" si="6"/>
        <v>LOW</v>
      </c>
      <c r="BD69" s="396" t="str">
        <f t="shared" si="7"/>
        <v>LOW</v>
      </c>
    </row>
    <row r="70" spans="1:56" ht="18" thickBot="1">
      <c r="A70" s="25" t="s">
        <v>258</v>
      </c>
      <c r="B70" s="29"/>
      <c r="C70" s="204">
        <f t="shared" si="8"/>
        <v>3</v>
      </c>
      <c r="D70" s="205">
        <f>COUNTIFS(Summary!$A:$A,$AU70,Summary!$D:$D,D$47)</f>
        <v>0</v>
      </c>
      <c r="E70" s="205">
        <f>COUNTIFS(Summary!$A:$A,$AU70,Summary!$D:$D,E$47,Summary!$C:$C,E$46)</f>
        <v>0</v>
      </c>
      <c r="F70" s="205">
        <f>COUNTIFS(Summary!$A:$A,$AU70,Summary!$D:$D,F$47,Summary!$C:$C,F$46)</f>
        <v>0</v>
      </c>
      <c r="G70" s="205">
        <f>COUNTIFS(Summary!$A:$A,$AU70,Summary!$D:$D,G$47)</f>
        <v>0</v>
      </c>
      <c r="H70" s="205">
        <f>COUNTIFS(Summary!$A:$A,$AU70,Summary!$D:$D,H$47,Summary!$C:$C,H$46)</f>
        <v>0</v>
      </c>
      <c r="I70" s="205">
        <f>COUNTIFS(Summary!$A:$A,$AU70,Summary!$D:$D,I$47,Summary!$C:$C,I$46)</f>
        <v>0</v>
      </c>
      <c r="J70" s="200"/>
      <c r="K70" s="204">
        <f t="shared" si="1"/>
        <v>3</v>
      </c>
      <c r="L70" s="205">
        <f>COUNTIFS(Summary!$A:$A,$AU70,Summary!$E:$E,L$47)</f>
        <v>0</v>
      </c>
      <c r="M70" s="205">
        <f>COUNTIFS(Summary!$A:$A,$AU70,Summary!$E:$E,M$47,Summary!$C:$C,M$46)</f>
        <v>0</v>
      </c>
      <c r="N70" s="205">
        <f>COUNTIFS(Summary!$A:$A,$AU70,Summary!$E:$E,N$47,Summary!$C:$C,N$46)</f>
        <v>0</v>
      </c>
      <c r="O70" s="205">
        <f>COUNTIFS(Summary!$A:$A,$AU70,Summary!$E:$E,O$47)</f>
        <v>0</v>
      </c>
      <c r="P70" s="205">
        <f>COUNTIFS(Summary!$A:$A,$AU70,Summary!$E:$E,P$47,Summary!$C:$C,P$46)</f>
        <v>0</v>
      </c>
      <c r="Q70" s="205">
        <f>COUNTIFS(Summary!$A:$A,$AU70,Summary!$E:$E,Q$47,Summary!$C:$C,Q$46)</f>
        <v>0</v>
      </c>
      <c r="R70" s="200"/>
      <c r="S70" s="204">
        <f t="shared" si="2"/>
        <v>3</v>
      </c>
      <c r="T70" s="205">
        <f>COUNTIFS(Summary!$A:$A,$AU70,Summary!$F:$F,T$47)</f>
        <v>0</v>
      </c>
      <c r="U70" s="205">
        <f>COUNTIFS(Summary!$A:$A,$AU70,Summary!$F:$F,U$47,Summary!$C:$C,U$46)</f>
        <v>0</v>
      </c>
      <c r="V70" s="205">
        <f>COUNTIFS(Summary!$A:$A,$AU70,Summary!$F:$F,V$47,Summary!$C:$C,V$46)</f>
        <v>0</v>
      </c>
      <c r="W70" s="205">
        <f>COUNTIFS(Summary!$A:$A,$AU70,Summary!$F:$F,W$47)</f>
        <v>0</v>
      </c>
      <c r="X70" s="205">
        <f>COUNTIFS(Summary!$A:$A,$AU70,Summary!$F:$F,X$47,Summary!$C:$C,X$46)</f>
        <v>0</v>
      </c>
      <c r="Y70" s="205">
        <f>COUNTIFS(Summary!$A:$A,$AU70,Summary!$F:$F,Y$47,Summary!$C:$C,Y$46)</f>
        <v>0</v>
      </c>
      <c r="Z70" s="200"/>
      <c r="AA70" s="204">
        <f t="shared" si="3"/>
        <v>3</v>
      </c>
      <c r="AB70" s="205">
        <f>COUNTIFS(Summary!$A:$A,$AU70,Summary!$G:$G,AB$47)</f>
        <v>0</v>
      </c>
      <c r="AC70" s="205">
        <f>COUNTIFS(Summary!$A:$A,$AU70,Summary!$G:$G,AC$47,Summary!$C:$C,AC$46)</f>
        <v>0</v>
      </c>
      <c r="AD70" s="205">
        <f>COUNTIFS(Summary!$A:$A,$AU70,Summary!$G:$G,AD$47,Summary!$C:$C,AD$46)</f>
        <v>0</v>
      </c>
      <c r="AE70" s="205">
        <f>COUNTIFS(Summary!$A:$A,$AU70,Summary!$G:$G,AE$47)</f>
        <v>0</v>
      </c>
      <c r="AF70" s="205">
        <f>COUNTIFS(Summary!$A:$A,$AU70,Summary!$G:$G,AF$47,Summary!$C:$C,AF$46)</f>
        <v>0</v>
      </c>
      <c r="AG70" s="205">
        <f>COUNTIFS(Summary!$A:$A,$AU70,Summary!$G:$G,AG$47,Summary!$C:$C,AG$46)</f>
        <v>0</v>
      </c>
      <c r="AH70" s="200"/>
      <c r="AI70" s="200"/>
      <c r="AJ70" s="200"/>
      <c r="AK70" s="200"/>
      <c r="AL70" s="200"/>
      <c r="AM70" s="200"/>
      <c r="AN70" s="200"/>
      <c r="AO70" s="203"/>
      <c r="AP70" s="488"/>
      <c r="AQ70" s="488"/>
      <c r="AR70" s="489"/>
      <c r="AS70" s="489"/>
      <c r="AT70" s="489"/>
      <c r="AU70" s="482" t="s">
        <v>258</v>
      </c>
      <c r="AV70" s="483"/>
      <c r="AW70" s="483"/>
      <c r="AX70" s="483"/>
      <c r="AY70" s="483"/>
      <c r="AZ70" s="484"/>
      <c r="BA70" s="14" t="str">
        <f t="shared" si="4"/>
        <v>LOW</v>
      </c>
      <c r="BB70" s="14" t="str">
        <f t="shared" si="5"/>
        <v>LOW</v>
      </c>
      <c r="BC70" s="14" t="str">
        <f t="shared" si="6"/>
        <v>LOW</v>
      </c>
      <c r="BD70" s="396" t="str">
        <f t="shared" si="7"/>
        <v>LOW</v>
      </c>
    </row>
    <row r="71" spans="1:56" ht="18" thickBot="1">
      <c r="A71" s="25" t="s">
        <v>260</v>
      </c>
      <c r="B71" s="29"/>
      <c r="C71" s="204">
        <f t="shared" si="8"/>
        <v>3</v>
      </c>
      <c r="D71" s="205">
        <f>COUNTIFS(Summary!$A:$A,$AU71,Summary!$D:$D,D$47)</f>
        <v>0</v>
      </c>
      <c r="E71" s="205">
        <f>COUNTIFS(Summary!$A:$A,$AU71,Summary!$D:$D,E$47,Summary!$C:$C,E$46)</f>
        <v>0</v>
      </c>
      <c r="F71" s="205">
        <f>COUNTIFS(Summary!$A:$A,$AU71,Summary!$D:$D,F$47,Summary!$C:$C,F$46)</f>
        <v>0</v>
      </c>
      <c r="G71" s="205">
        <f>COUNTIFS(Summary!$A:$A,$AU71,Summary!$D:$D,G$47)</f>
        <v>0</v>
      </c>
      <c r="H71" s="205">
        <f>COUNTIFS(Summary!$A:$A,$AU71,Summary!$D:$D,H$47,Summary!$C:$C,H$46)</f>
        <v>0</v>
      </c>
      <c r="I71" s="205">
        <f>COUNTIFS(Summary!$A:$A,$AU71,Summary!$D:$D,I$47,Summary!$C:$C,I$46)</f>
        <v>0</v>
      </c>
      <c r="J71" s="200"/>
      <c r="K71" s="204">
        <f t="shared" si="1"/>
        <v>3</v>
      </c>
      <c r="L71" s="205">
        <f>COUNTIFS(Summary!$A:$A,$AU71,Summary!$E:$E,L$47)</f>
        <v>0</v>
      </c>
      <c r="M71" s="205">
        <f>COUNTIFS(Summary!$A:$A,$AU71,Summary!$E:$E,M$47,Summary!$C:$C,M$46)</f>
        <v>0</v>
      </c>
      <c r="N71" s="205">
        <f>COUNTIFS(Summary!$A:$A,$AU71,Summary!$E:$E,N$47,Summary!$C:$C,N$46)</f>
        <v>0</v>
      </c>
      <c r="O71" s="205">
        <f>COUNTIFS(Summary!$A:$A,$AU71,Summary!$E:$E,O$47)</f>
        <v>0</v>
      </c>
      <c r="P71" s="205">
        <f>COUNTIFS(Summary!$A:$A,$AU71,Summary!$E:$E,P$47,Summary!$C:$C,P$46)</f>
        <v>0</v>
      </c>
      <c r="Q71" s="205">
        <f>COUNTIFS(Summary!$A:$A,$AU71,Summary!$E:$E,Q$47,Summary!$C:$C,Q$46)</f>
        <v>0</v>
      </c>
      <c r="R71" s="200"/>
      <c r="S71" s="204">
        <f t="shared" si="2"/>
        <v>3</v>
      </c>
      <c r="T71" s="205">
        <f>COUNTIFS(Summary!$A:$A,$AU71,Summary!$F:$F,T$47)</f>
        <v>0</v>
      </c>
      <c r="U71" s="205">
        <f>COUNTIFS(Summary!$A:$A,$AU71,Summary!$F:$F,U$47,Summary!$C:$C,U$46)</f>
        <v>0</v>
      </c>
      <c r="V71" s="205">
        <f>COUNTIFS(Summary!$A:$A,$AU71,Summary!$F:$F,V$47,Summary!$C:$C,V$46)</f>
        <v>0</v>
      </c>
      <c r="W71" s="205">
        <f>COUNTIFS(Summary!$A:$A,$AU71,Summary!$F:$F,W$47)</f>
        <v>0</v>
      </c>
      <c r="X71" s="205">
        <f>COUNTIFS(Summary!$A:$A,$AU71,Summary!$F:$F,X$47,Summary!$C:$C,X$46)</f>
        <v>0</v>
      </c>
      <c r="Y71" s="205">
        <f>COUNTIFS(Summary!$A:$A,$AU71,Summary!$F:$F,Y$47,Summary!$C:$C,Y$46)</f>
        <v>0</v>
      </c>
      <c r="Z71" s="200"/>
      <c r="AA71" s="204">
        <f t="shared" si="3"/>
        <v>3</v>
      </c>
      <c r="AB71" s="205">
        <f>COUNTIFS(Summary!$A:$A,$AU71,Summary!$G:$G,AB$47)</f>
        <v>0</v>
      </c>
      <c r="AC71" s="205">
        <f>COUNTIFS(Summary!$A:$A,$AU71,Summary!$G:$G,AC$47,Summary!$C:$C,AC$46)</f>
        <v>0</v>
      </c>
      <c r="AD71" s="205">
        <f>COUNTIFS(Summary!$A:$A,$AU71,Summary!$G:$G,AD$47,Summary!$C:$C,AD$46)</f>
        <v>0</v>
      </c>
      <c r="AE71" s="205">
        <f>COUNTIFS(Summary!$A:$A,$AU71,Summary!$G:$G,AE$47)</f>
        <v>0</v>
      </c>
      <c r="AF71" s="205">
        <f>COUNTIFS(Summary!$A:$A,$AU71,Summary!$G:$G,AF$47,Summary!$C:$C,AF$46)</f>
        <v>0</v>
      </c>
      <c r="AG71" s="205">
        <f>COUNTIFS(Summary!$A:$A,$AU71,Summary!$G:$G,AG$47,Summary!$C:$C,AG$46)</f>
        <v>0</v>
      </c>
      <c r="AH71" s="200"/>
      <c r="AI71" s="200"/>
      <c r="AJ71" s="200"/>
      <c r="AK71" s="200"/>
      <c r="AL71" s="200"/>
      <c r="AM71" s="200"/>
      <c r="AN71" s="200"/>
      <c r="AO71" s="203"/>
      <c r="AP71" s="488"/>
      <c r="AQ71" s="488"/>
      <c r="AR71" s="489"/>
      <c r="AS71" s="489"/>
      <c r="AT71" s="489"/>
      <c r="AU71" s="482" t="s">
        <v>260</v>
      </c>
      <c r="AV71" s="483"/>
      <c r="AW71" s="483"/>
      <c r="AX71" s="483"/>
      <c r="AY71" s="483"/>
      <c r="AZ71" s="484"/>
      <c r="BA71" s="14" t="str">
        <f t="shared" si="4"/>
        <v>LOW</v>
      </c>
      <c r="BB71" s="14" t="str">
        <f t="shared" si="5"/>
        <v>LOW</v>
      </c>
      <c r="BC71" s="14" t="str">
        <f t="shared" si="6"/>
        <v>LOW</v>
      </c>
      <c r="BD71" s="396" t="str">
        <f t="shared" si="7"/>
        <v>LOW</v>
      </c>
    </row>
    <row r="72" spans="1:56" ht="35.4" thickBot="1">
      <c r="A72" s="25" t="s">
        <v>262</v>
      </c>
      <c r="B72" s="29" t="s">
        <v>928</v>
      </c>
      <c r="C72" s="204">
        <f t="shared" si="8"/>
        <v>3</v>
      </c>
      <c r="D72" s="205">
        <f>COUNTIFS(Summary!$A:$A,$AU72,Summary!$D:$D,D$47)</f>
        <v>0</v>
      </c>
      <c r="E72" s="205">
        <f>COUNTIFS(Summary!$A:$A,$AU72,Summary!$D:$D,E$47,Summary!$C:$C,E$46)</f>
        <v>0</v>
      </c>
      <c r="F72" s="205">
        <f>COUNTIFS(Summary!$A:$A,$AU72,Summary!$D:$D,F$47,Summary!$C:$C,F$46)</f>
        <v>0</v>
      </c>
      <c r="G72" s="205">
        <f>COUNTIFS(Summary!$A:$A,$AU72,Summary!$D:$D,G$47)</f>
        <v>0</v>
      </c>
      <c r="H72" s="205">
        <f>COUNTIFS(Summary!$A:$A,$AU72,Summary!$D:$D,H$47,Summary!$C:$C,H$46)</f>
        <v>0</v>
      </c>
      <c r="I72" s="205">
        <f>COUNTIFS(Summary!$A:$A,$AU72,Summary!$D:$D,I$47,Summary!$C:$C,I$46)</f>
        <v>0</v>
      </c>
      <c r="J72" s="200"/>
      <c r="K72" s="204">
        <f t="shared" si="1"/>
        <v>3</v>
      </c>
      <c r="L72" s="205">
        <f>COUNTIFS(Summary!$A:$A,$AU72,Summary!$E:$E,L$47)</f>
        <v>0</v>
      </c>
      <c r="M72" s="205">
        <f>COUNTIFS(Summary!$A:$A,$AU72,Summary!$E:$E,M$47,Summary!$C:$C,M$46)</f>
        <v>0</v>
      </c>
      <c r="N72" s="205">
        <f>COUNTIFS(Summary!$A:$A,$AU72,Summary!$E:$E,N$47,Summary!$C:$C,N$46)</f>
        <v>0</v>
      </c>
      <c r="O72" s="205">
        <f>COUNTIFS(Summary!$A:$A,$AU72,Summary!$E:$E,O$47)</f>
        <v>0</v>
      </c>
      <c r="P72" s="205">
        <f>COUNTIFS(Summary!$A:$A,$AU72,Summary!$E:$E,P$47,Summary!$C:$C,P$46)</f>
        <v>0</v>
      </c>
      <c r="Q72" s="205">
        <f>COUNTIFS(Summary!$A:$A,$AU72,Summary!$E:$E,Q$47,Summary!$C:$C,Q$46)</f>
        <v>0</v>
      </c>
      <c r="R72" s="200"/>
      <c r="S72" s="204">
        <f t="shared" si="2"/>
        <v>3</v>
      </c>
      <c r="T72" s="205">
        <f>COUNTIFS(Summary!$A:$A,$AU72,Summary!$F:$F,T$47)</f>
        <v>0</v>
      </c>
      <c r="U72" s="205">
        <f>COUNTIFS(Summary!$A:$A,$AU72,Summary!$F:$F,U$47,Summary!$C:$C,U$46)</f>
        <v>0</v>
      </c>
      <c r="V72" s="205">
        <f>COUNTIFS(Summary!$A:$A,$AU72,Summary!$F:$F,V$47,Summary!$C:$C,V$46)</f>
        <v>0</v>
      </c>
      <c r="W72" s="205">
        <f>COUNTIFS(Summary!$A:$A,$AU72,Summary!$F:$F,W$47)</f>
        <v>0</v>
      </c>
      <c r="X72" s="205">
        <f>COUNTIFS(Summary!$A:$A,$AU72,Summary!$F:$F,X$47,Summary!$C:$C,X$46)</f>
        <v>0</v>
      </c>
      <c r="Y72" s="205">
        <f>COUNTIFS(Summary!$A:$A,$AU72,Summary!$F:$F,Y$47,Summary!$C:$C,Y$46)</f>
        <v>0</v>
      </c>
      <c r="Z72" s="200"/>
      <c r="AA72" s="204">
        <f t="shared" si="3"/>
        <v>3</v>
      </c>
      <c r="AB72" s="205">
        <f>COUNTIFS(Summary!$A:$A,$AU72,Summary!$G:$G,AB$47)</f>
        <v>0</v>
      </c>
      <c r="AC72" s="205">
        <f>COUNTIFS(Summary!$A:$A,$AU72,Summary!$G:$G,AC$47,Summary!$C:$C,AC$46)</f>
        <v>0</v>
      </c>
      <c r="AD72" s="205">
        <f>COUNTIFS(Summary!$A:$A,$AU72,Summary!$G:$G,AD$47,Summary!$C:$C,AD$46)</f>
        <v>0</v>
      </c>
      <c r="AE72" s="205">
        <f>COUNTIFS(Summary!$A:$A,$AU72,Summary!$G:$G,AE$47)</f>
        <v>0</v>
      </c>
      <c r="AF72" s="205">
        <f>COUNTIFS(Summary!$A:$A,$AU72,Summary!$G:$G,AF$47,Summary!$C:$C,AF$46)</f>
        <v>0</v>
      </c>
      <c r="AG72" s="205">
        <f>COUNTIFS(Summary!$A:$A,$AU72,Summary!$G:$G,AG$47,Summary!$C:$C,AG$46)</f>
        <v>0</v>
      </c>
      <c r="AH72" s="200"/>
      <c r="AI72" s="200"/>
      <c r="AJ72" s="200"/>
      <c r="AK72" s="200"/>
      <c r="AL72" s="200"/>
      <c r="AM72" s="200"/>
      <c r="AN72" s="200"/>
      <c r="AO72" s="203"/>
      <c r="AP72" s="488"/>
      <c r="AQ72" s="488"/>
      <c r="AR72" s="499" t="s">
        <v>935</v>
      </c>
      <c r="AS72" s="499"/>
      <c r="AT72" s="499"/>
      <c r="AU72" s="482" t="s">
        <v>262</v>
      </c>
      <c r="AV72" s="483"/>
      <c r="AW72" s="483"/>
      <c r="AX72" s="483"/>
      <c r="AY72" s="483"/>
      <c r="AZ72" s="484"/>
      <c r="BA72" s="14" t="str">
        <f t="shared" si="4"/>
        <v>LOW</v>
      </c>
      <c r="BB72" s="14" t="str">
        <f t="shared" si="5"/>
        <v>LOW</v>
      </c>
      <c r="BC72" s="14" t="str">
        <f t="shared" si="6"/>
        <v>LOW</v>
      </c>
      <c r="BD72" s="396" t="str">
        <f t="shared" si="7"/>
        <v>LOW</v>
      </c>
    </row>
    <row r="73" spans="1:56" ht="18" thickBot="1">
      <c r="A73" s="25" t="s">
        <v>264</v>
      </c>
      <c r="B73" s="29"/>
      <c r="C73" s="204">
        <f t="shared" si="8"/>
        <v>3</v>
      </c>
      <c r="D73" s="205">
        <f>COUNTIFS(Summary!$A:$A,$AU73,Summary!$D:$D,D$47)</f>
        <v>0</v>
      </c>
      <c r="E73" s="205">
        <f>COUNTIFS(Summary!$A:$A,$AU73,Summary!$D:$D,E$47,Summary!$C:$C,E$46)</f>
        <v>0</v>
      </c>
      <c r="F73" s="205">
        <f>COUNTIFS(Summary!$A:$A,$AU73,Summary!$D:$D,F$47,Summary!$C:$C,F$46)</f>
        <v>0</v>
      </c>
      <c r="G73" s="205">
        <f>COUNTIFS(Summary!$A:$A,$AU73,Summary!$D:$D,G$47)</f>
        <v>0</v>
      </c>
      <c r="H73" s="205">
        <f>COUNTIFS(Summary!$A:$A,$AU73,Summary!$D:$D,H$47,Summary!$C:$C,H$46)</f>
        <v>0</v>
      </c>
      <c r="I73" s="205">
        <f>COUNTIFS(Summary!$A:$A,$AU73,Summary!$D:$D,I$47,Summary!$C:$C,I$46)</f>
        <v>0</v>
      </c>
      <c r="J73" s="200"/>
      <c r="K73" s="204">
        <f t="shared" si="1"/>
        <v>3</v>
      </c>
      <c r="L73" s="205">
        <f>COUNTIFS(Summary!$A:$A,$AU73,Summary!$E:$E,L$47)</f>
        <v>0</v>
      </c>
      <c r="M73" s="205">
        <f>COUNTIFS(Summary!$A:$A,$AU73,Summary!$E:$E,M$47,Summary!$C:$C,M$46)</f>
        <v>0</v>
      </c>
      <c r="N73" s="205">
        <f>COUNTIFS(Summary!$A:$A,$AU73,Summary!$E:$E,N$47,Summary!$C:$C,N$46)</f>
        <v>0</v>
      </c>
      <c r="O73" s="205">
        <f>COUNTIFS(Summary!$A:$A,$AU73,Summary!$E:$E,O$47)</f>
        <v>0</v>
      </c>
      <c r="P73" s="205">
        <f>COUNTIFS(Summary!$A:$A,$AU73,Summary!$E:$E,P$47,Summary!$C:$C,P$46)</f>
        <v>0</v>
      </c>
      <c r="Q73" s="205">
        <f>COUNTIFS(Summary!$A:$A,$AU73,Summary!$E:$E,Q$47,Summary!$C:$C,Q$46)</f>
        <v>0</v>
      </c>
      <c r="R73" s="200"/>
      <c r="S73" s="204">
        <f t="shared" si="2"/>
        <v>3</v>
      </c>
      <c r="T73" s="205">
        <f>COUNTIFS(Summary!$A:$A,$AU73,Summary!$F:$F,T$47)</f>
        <v>0</v>
      </c>
      <c r="U73" s="205">
        <f>COUNTIFS(Summary!$A:$A,$AU73,Summary!$F:$F,U$47,Summary!$C:$C,U$46)</f>
        <v>0</v>
      </c>
      <c r="V73" s="205">
        <f>COUNTIFS(Summary!$A:$A,$AU73,Summary!$F:$F,V$47,Summary!$C:$C,V$46)</f>
        <v>0</v>
      </c>
      <c r="W73" s="205">
        <f>COUNTIFS(Summary!$A:$A,$AU73,Summary!$F:$F,W$47)</f>
        <v>0</v>
      </c>
      <c r="X73" s="205">
        <f>COUNTIFS(Summary!$A:$A,$AU73,Summary!$F:$F,X$47,Summary!$C:$C,X$46)</f>
        <v>0</v>
      </c>
      <c r="Y73" s="205">
        <f>COUNTIFS(Summary!$A:$A,$AU73,Summary!$F:$F,Y$47,Summary!$C:$C,Y$46)</f>
        <v>0</v>
      </c>
      <c r="Z73" s="200"/>
      <c r="AA73" s="204">
        <f t="shared" si="3"/>
        <v>3</v>
      </c>
      <c r="AB73" s="205">
        <f>COUNTIFS(Summary!$A:$A,$AU73,Summary!$G:$G,AB$47)</f>
        <v>0</v>
      </c>
      <c r="AC73" s="205">
        <f>COUNTIFS(Summary!$A:$A,$AU73,Summary!$G:$G,AC$47,Summary!$C:$C,AC$46)</f>
        <v>0</v>
      </c>
      <c r="AD73" s="205">
        <f>COUNTIFS(Summary!$A:$A,$AU73,Summary!$G:$G,AD$47,Summary!$C:$C,AD$46)</f>
        <v>0</v>
      </c>
      <c r="AE73" s="205">
        <f>COUNTIFS(Summary!$A:$A,$AU73,Summary!$G:$G,AE$47)</f>
        <v>0</v>
      </c>
      <c r="AF73" s="205">
        <f>COUNTIFS(Summary!$A:$A,$AU73,Summary!$G:$G,AF$47,Summary!$C:$C,AF$46)</f>
        <v>0</v>
      </c>
      <c r="AG73" s="205">
        <f>COUNTIFS(Summary!$A:$A,$AU73,Summary!$G:$G,AG$47,Summary!$C:$C,AG$46)</f>
        <v>0</v>
      </c>
      <c r="AH73" s="200"/>
      <c r="AI73" s="200"/>
      <c r="AJ73" s="200"/>
      <c r="AK73" s="200"/>
      <c r="AL73" s="200"/>
      <c r="AM73" s="200"/>
      <c r="AN73" s="200"/>
      <c r="AO73" s="203"/>
      <c r="AP73" s="488"/>
      <c r="AQ73" s="488"/>
      <c r="AR73" s="499"/>
      <c r="AS73" s="499"/>
      <c r="AT73" s="499"/>
      <c r="AU73" s="482" t="s">
        <v>264</v>
      </c>
      <c r="AV73" s="483"/>
      <c r="AW73" s="483"/>
      <c r="AX73" s="483"/>
      <c r="AY73" s="483"/>
      <c r="AZ73" s="484"/>
      <c r="BA73" s="14" t="str">
        <f t="shared" si="4"/>
        <v>LOW</v>
      </c>
      <c r="BB73" s="14" t="str">
        <f t="shared" si="5"/>
        <v>LOW</v>
      </c>
      <c r="BC73" s="14" t="str">
        <f t="shared" si="6"/>
        <v>LOW</v>
      </c>
      <c r="BD73" s="396" t="str">
        <f t="shared" si="7"/>
        <v>LOW</v>
      </c>
    </row>
    <row r="74" spans="1:56" ht="18" thickBot="1">
      <c r="A74" s="25" t="s">
        <v>266</v>
      </c>
      <c r="B74" s="29"/>
      <c r="C74" s="204">
        <f t="shared" si="8"/>
        <v>3</v>
      </c>
      <c r="D74" s="205">
        <f>COUNTIFS(Summary!$A:$A,$AU74,Summary!$D:$D,D$47)</f>
        <v>0</v>
      </c>
      <c r="E74" s="205">
        <f>COUNTIFS(Summary!$A:$A,$AU74,Summary!$D:$D,E$47,Summary!$C:$C,E$46)</f>
        <v>0</v>
      </c>
      <c r="F74" s="205">
        <f>COUNTIFS(Summary!$A:$A,$AU74,Summary!$D:$D,F$47,Summary!$C:$C,F$46)</f>
        <v>0</v>
      </c>
      <c r="G74" s="205">
        <f>COUNTIFS(Summary!$A:$A,$AU74,Summary!$D:$D,G$47)</f>
        <v>0</v>
      </c>
      <c r="H74" s="205">
        <f>COUNTIFS(Summary!$A:$A,$AU74,Summary!$D:$D,H$47,Summary!$C:$C,H$46)</f>
        <v>0</v>
      </c>
      <c r="I74" s="205">
        <f>COUNTIFS(Summary!$A:$A,$AU74,Summary!$D:$D,I$47,Summary!$C:$C,I$46)</f>
        <v>0</v>
      </c>
      <c r="J74" s="200"/>
      <c r="K74" s="204">
        <f t="shared" si="1"/>
        <v>3</v>
      </c>
      <c r="L74" s="205">
        <f>COUNTIFS(Summary!$A:$A,$AU74,Summary!$E:$E,L$47)</f>
        <v>0</v>
      </c>
      <c r="M74" s="205">
        <f>COUNTIFS(Summary!$A:$A,$AU74,Summary!$E:$E,M$47,Summary!$C:$C,M$46)</f>
        <v>0</v>
      </c>
      <c r="N74" s="205">
        <f>COUNTIFS(Summary!$A:$A,$AU74,Summary!$E:$E,N$47,Summary!$C:$C,N$46)</f>
        <v>0</v>
      </c>
      <c r="O74" s="205">
        <f>COUNTIFS(Summary!$A:$A,$AU74,Summary!$E:$E,O$47)</f>
        <v>0</v>
      </c>
      <c r="P74" s="205">
        <f>COUNTIFS(Summary!$A:$A,$AU74,Summary!$E:$E,P$47,Summary!$C:$C,P$46)</f>
        <v>0</v>
      </c>
      <c r="Q74" s="205">
        <f>COUNTIFS(Summary!$A:$A,$AU74,Summary!$E:$E,Q$47,Summary!$C:$C,Q$46)</f>
        <v>0</v>
      </c>
      <c r="R74" s="200"/>
      <c r="S74" s="204">
        <f t="shared" si="2"/>
        <v>3</v>
      </c>
      <c r="T74" s="205">
        <f>COUNTIFS(Summary!$A:$A,$AU74,Summary!$F:$F,T$47)</f>
        <v>0</v>
      </c>
      <c r="U74" s="205">
        <f>COUNTIFS(Summary!$A:$A,$AU74,Summary!$F:$F,U$47,Summary!$C:$C,U$46)</f>
        <v>0</v>
      </c>
      <c r="V74" s="205">
        <f>COUNTIFS(Summary!$A:$A,$AU74,Summary!$F:$F,V$47,Summary!$C:$C,V$46)</f>
        <v>0</v>
      </c>
      <c r="W74" s="205">
        <f>COUNTIFS(Summary!$A:$A,$AU74,Summary!$F:$F,W$47)</f>
        <v>0</v>
      </c>
      <c r="X74" s="205">
        <f>COUNTIFS(Summary!$A:$A,$AU74,Summary!$F:$F,X$47,Summary!$C:$C,X$46)</f>
        <v>0</v>
      </c>
      <c r="Y74" s="205">
        <f>COUNTIFS(Summary!$A:$A,$AU74,Summary!$F:$F,Y$47,Summary!$C:$C,Y$46)</f>
        <v>0</v>
      </c>
      <c r="Z74" s="200"/>
      <c r="AA74" s="204">
        <f t="shared" si="3"/>
        <v>3</v>
      </c>
      <c r="AB74" s="205">
        <f>COUNTIFS(Summary!$A:$A,$AU74,Summary!$G:$G,AB$47)</f>
        <v>0</v>
      </c>
      <c r="AC74" s="205">
        <f>COUNTIFS(Summary!$A:$A,$AU74,Summary!$G:$G,AC$47,Summary!$C:$C,AC$46)</f>
        <v>0</v>
      </c>
      <c r="AD74" s="205">
        <f>COUNTIFS(Summary!$A:$A,$AU74,Summary!$G:$G,AD$47,Summary!$C:$C,AD$46)</f>
        <v>0</v>
      </c>
      <c r="AE74" s="205">
        <f>COUNTIFS(Summary!$A:$A,$AU74,Summary!$G:$G,AE$47)</f>
        <v>0</v>
      </c>
      <c r="AF74" s="205">
        <f>COUNTIFS(Summary!$A:$A,$AU74,Summary!$G:$G,AF$47,Summary!$C:$C,AF$46)</f>
        <v>0</v>
      </c>
      <c r="AG74" s="205">
        <f>COUNTIFS(Summary!$A:$A,$AU74,Summary!$G:$G,AG$47,Summary!$C:$C,AG$46)</f>
        <v>0</v>
      </c>
      <c r="AH74" s="200"/>
      <c r="AI74" s="200"/>
      <c r="AJ74" s="200"/>
      <c r="AK74" s="200"/>
      <c r="AL74" s="200"/>
      <c r="AM74" s="200"/>
      <c r="AN74" s="200"/>
      <c r="AO74" s="203"/>
      <c r="AP74" s="488"/>
      <c r="AQ74" s="488"/>
      <c r="AR74" s="499"/>
      <c r="AS74" s="499"/>
      <c r="AT74" s="499"/>
      <c r="AU74" s="482" t="s">
        <v>266</v>
      </c>
      <c r="AV74" s="483"/>
      <c r="AW74" s="483"/>
      <c r="AX74" s="483"/>
      <c r="AY74" s="483"/>
      <c r="AZ74" s="484"/>
      <c r="BA74" s="14" t="str">
        <f t="shared" si="4"/>
        <v>LOW</v>
      </c>
      <c r="BB74" s="14" t="str">
        <f t="shared" si="5"/>
        <v>LOW</v>
      </c>
      <c r="BC74" s="14" t="str">
        <f t="shared" si="6"/>
        <v>LOW</v>
      </c>
      <c r="BD74" s="396" t="str">
        <f t="shared" si="7"/>
        <v>LOW</v>
      </c>
    </row>
    <row r="75" spans="1:56">
      <c r="J75" s="200"/>
      <c r="K75" s="200"/>
      <c r="L75" s="200"/>
      <c r="M75" s="200"/>
      <c r="N75" s="200"/>
      <c r="O75" s="200"/>
      <c r="P75" s="200"/>
      <c r="Q75" s="200"/>
      <c r="R75" s="200"/>
      <c r="S75" s="200"/>
      <c r="T75" s="200"/>
      <c r="U75" s="200"/>
      <c r="V75" s="200"/>
      <c r="W75" s="200"/>
      <c r="X75" s="200"/>
      <c r="Y75" s="200"/>
      <c r="Z75" s="200"/>
      <c r="AA75" s="200"/>
      <c r="AB75" s="200"/>
      <c r="AC75" s="200"/>
      <c r="AD75" s="200"/>
      <c r="AE75" s="200"/>
      <c r="AF75" s="200"/>
      <c r="AG75" s="200"/>
      <c r="AH75" s="200"/>
      <c r="AI75" s="200"/>
      <c r="AJ75" s="200"/>
      <c r="AK75" s="200"/>
      <c r="AL75" s="200"/>
      <c r="AM75" s="200"/>
      <c r="AN75" s="200"/>
      <c r="AO75" s="203"/>
    </row>
    <row r="76" spans="1:56">
      <c r="J76" s="200"/>
      <c r="K76" s="200"/>
      <c r="L76" s="200"/>
      <c r="M76" s="200"/>
      <c r="N76" s="200"/>
      <c r="O76" s="200"/>
      <c r="P76" s="200"/>
      <c r="Q76" s="200"/>
      <c r="R76" s="200"/>
      <c r="S76" s="200"/>
      <c r="T76" s="200"/>
      <c r="U76" s="200"/>
      <c r="V76" s="200"/>
      <c r="W76" s="200"/>
      <c r="X76" s="200"/>
      <c r="Y76" s="200"/>
      <c r="Z76" s="200"/>
      <c r="AA76" s="200"/>
      <c r="AB76" s="200"/>
      <c r="AC76" s="200"/>
      <c r="AD76" s="200"/>
      <c r="AE76" s="200"/>
      <c r="AF76" s="200"/>
      <c r="AG76" s="200"/>
      <c r="AH76" s="200"/>
      <c r="AI76" s="200"/>
      <c r="AJ76" s="200"/>
      <c r="AK76" s="200"/>
      <c r="AL76" s="200"/>
      <c r="AM76" s="200"/>
      <c r="AN76" s="200"/>
      <c r="AO76" s="203"/>
    </row>
    <row r="77" spans="1:56" ht="16.2">
      <c r="C77" s="201"/>
      <c r="D77" s="200"/>
      <c r="E77" s="200"/>
      <c r="F77" s="200"/>
      <c r="G77" s="200"/>
      <c r="H77" s="200"/>
      <c r="I77" s="200"/>
      <c r="J77" s="200"/>
      <c r="K77" s="200"/>
      <c r="L77" s="200"/>
      <c r="M77" s="200"/>
      <c r="N77" s="200"/>
      <c r="O77" s="200"/>
      <c r="P77" s="200"/>
      <c r="Q77" s="200"/>
      <c r="R77" s="200"/>
      <c r="S77" s="200"/>
      <c r="T77" s="200"/>
      <c r="U77" s="200"/>
      <c r="V77" s="200"/>
      <c r="W77" s="200"/>
      <c r="X77" s="200"/>
      <c r="Y77" s="200"/>
      <c r="Z77" s="200"/>
      <c r="AA77" s="200"/>
      <c r="AB77" s="200"/>
      <c r="AC77" s="200"/>
      <c r="AD77" s="200"/>
      <c r="AE77" s="200"/>
      <c r="AF77" s="200"/>
      <c r="AG77" s="200"/>
      <c r="AH77" s="200"/>
      <c r="AI77" s="200"/>
      <c r="AJ77" s="200"/>
      <c r="AK77" s="200"/>
      <c r="AL77" s="200"/>
      <c r="AM77" s="200"/>
      <c r="AN77" s="200"/>
      <c r="AO77" s="288" t="s">
        <v>936</v>
      </c>
    </row>
    <row r="78" spans="1:56" ht="6" customHeight="1">
      <c r="J78" s="200"/>
      <c r="K78" s="200"/>
      <c r="L78" s="200"/>
      <c r="M78" s="200"/>
      <c r="N78" s="200"/>
      <c r="O78" s="200"/>
      <c r="P78" s="200"/>
      <c r="Q78" s="200"/>
      <c r="R78" s="200"/>
      <c r="S78" s="200"/>
      <c r="T78" s="200"/>
      <c r="U78" s="200"/>
      <c r="V78" s="200"/>
      <c r="W78" s="200"/>
      <c r="X78" s="200"/>
      <c r="Y78" s="200"/>
      <c r="Z78" s="200"/>
      <c r="AA78" s="200"/>
      <c r="AB78" s="200"/>
      <c r="AC78" s="200"/>
      <c r="AD78" s="200"/>
      <c r="AE78" s="200"/>
      <c r="AF78" s="200"/>
      <c r="AG78" s="200"/>
      <c r="AH78" s="200"/>
      <c r="AI78" s="200"/>
      <c r="AJ78" s="200"/>
      <c r="AK78" s="200"/>
      <c r="AL78" s="200"/>
      <c r="AM78" s="200"/>
      <c r="AN78" s="200"/>
      <c r="AO78" s="203"/>
    </row>
    <row r="79" spans="1:56">
      <c r="J79" s="200"/>
      <c r="K79" s="200"/>
      <c r="L79" s="200"/>
      <c r="M79" s="200"/>
      <c r="N79" s="200"/>
      <c r="O79" s="200"/>
      <c r="P79" s="200"/>
      <c r="Q79" s="200"/>
      <c r="R79" s="200"/>
      <c r="S79" s="200"/>
      <c r="T79" s="200"/>
      <c r="U79" s="200"/>
      <c r="V79" s="200"/>
      <c r="W79" s="200"/>
      <c r="X79" s="200"/>
      <c r="Y79" s="200"/>
      <c r="Z79" s="200"/>
      <c r="AA79" s="200"/>
      <c r="AB79" s="200"/>
      <c r="AC79" s="200"/>
      <c r="AD79" s="200"/>
      <c r="AE79" s="200"/>
      <c r="AF79" s="200"/>
      <c r="AG79" s="200"/>
      <c r="AH79" s="200"/>
      <c r="AI79" s="200"/>
      <c r="AJ79" s="200"/>
      <c r="AK79" s="200"/>
      <c r="AL79" s="200"/>
      <c r="AM79" s="200"/>
      <c r="AN79" s="200"/>
      <c r="AO79" s="287" t="s">
        <v>937</v>
      </c>
    </row>
    <row r="80" spans="1:56">
      <c r="J80" s="200"/>
      <c r="K80" s="200"/>
      <c r="L80" s="200"/>
      <c r="M80" s="200"/>
      <c r="N80" s="200"/>
      <c r="O80" s="200"/>
      <c r="P80" s="200"/>
      <c r="Q80" s="200"/>
      <c r="R80" s="200"/>
      <c r="S80" s="200"/>
      <c r="T80" s="200"/>
      <c r="U80" s="200"/>
      <c r="V80" s="200"/>
      <c r="W80" s="200"/>
      <c r="X80" s="200"/>
      <c r="Y80" s="200"/>
      <c r="Z80" s="200"/>
      <c r="AA80" s="200"/>
      <c r="AB80" s="200"/>
      <c r="AC80" s="200"/>
      <c r="AD80" s="200"/>
      <c r="AE80" s="200"/>
      <c r="AF80" s="200"/>
      <c r="AG80" s="200"/>
      <c r="AH80" s="200"/>
      <c r="AI80" s="200"/>
      <c r="AJ80" s="200"/>
      <c r="AK80" s="200"/>
      <c r="AL80" s="200"/>
      <c r="AM80" s="200"/>
      <c r="AN80" s="200"/>
      <c r="AO80" s="203"/>
    </row>
    <row r="81" spans="3:41">
      <c r="J81" s="200"/>
      <c r="K81" s="200"/>
      <c r="L81" s="200"/>
      <c r="M81" s="200"/>
      <c r="N81" s="200"/>
      <c r="O81" s="200"/>
      <c r="P81" s="200"/>
      <c r="Q81" s="200"/>
      <c r="R81" s="200"/>
      <c r="S81" s="200"/>
      <c r="T81" s="200"/>
      <c r="U81" s="200"/>
      <c r="V81" s="200"/>
      <c r="W81" s="200"/>
      <c r="X81" s="200"/>
      <c r="Y81" s="200"/>
      <c r="Z81" s="200"/>
      <c r="AA81" s="200"/>
      <c r="AB81" s="200"/>
      <c r="AC81" s="200"/>
      <c r="AD81" s="200"/>
      <c r="AE81" s="200"/>
      <c r="AF81" s="200"/>
      <c r="AG81" s="200"/>
      <c r="AH81" s="200"/>
      <c r="AI81" s="200"/>
      <c r="AJ81" s="200"/>
      <c r="AK81" s="200"/>
      <c r="AL81" s="200"/>
      <c r="AM81" s="200"/>
      <c r="AN81" s="200"/>
      <c r="AO81" s="203"/>
    </row>
    <row r="82" spans="3:41">
      <c r="J82" s="200"/>
      <c r="K82" s="200"/>
      <c r="L82" s="200"/>
      <c r="M82" s="200"/>
      <c r="N82" s="200"/>
      <c r="O82" s="200"/>
      <c r="P82" s="200"/>
      <c r="Q82" s="200"/>
      <c r="R82" s="200"/>
      <c r="S82" s="200"/>
      <c r="T82" s="200"/>
      <c r="U82" s="200"/>
      <c r="V82" s="200"/>
      <c r="W82" s="200"/>
      <c r="X82" s="200"/>
      <c r="Y82" s="200"/>
      <c r="Z82" s="200"/>
      <c r="AA82" s="200"/>
      <c r="AB82" s="200"/>
      <c r="AC82" s="200"/>
      <c r="AD82" s="200"/>
      <c r="AE82" s="200"/>
      <c r="AF82" s="200"/>
      <c r="AG82" s="200"/>
      <c r="AH82" s="200"/>
      <c r="AI82" s="200"/>
      <c r="AJ82" s="200"/>
      <c r="AK82" s="200"/>
      <c r="AL82" s="200"/>
      <c r="AM82" s="200"/>
      <c r="AN82" s="200"/>
      <c r="AO82" s="203"/>
    </row>
    <row r="83" spans="3:41">
      <c r="C83" s="203"/>
      <c r="D83" s="203"/>
      <c r="E83" s="203"/>
      <c r="F83" s="203"/>
      <c r="G83" s="203"/>
      <c r="H83" s="203"/>
      <c r="I83" s="203"/>
      <c r="J83" s="203"/>
      <c r="K83" s="203"/>
      <c r="L83" s="203"/>
      <c r="M83" s="203"/>
      <c r="N83" s="203"/>
      <c r="O83" s="203"/>
      <c r="P83" s="203"/>
      <c r="Q83" s="203"/>
      <c r="R83" s="203"/>
      <c r="S83" s="203"/>
      <c r="T83" s="203"/>
      <c r="U83" s="203"/>
      <c r="V83" s="203"/>
      <c r="W83" s="203"/>
      <c r="X83" s="203"/>
      <c r="Y83" s="203"/>
      <c r="Z83" s="203"/>
      <c r="AA83" s="203"/>
      <c r="AB83" s="203"/>
      <c r="AC83" s="203"/>
      <c r="AD83" s="203"/>
      <c r="AE83" s="203"/>
      <c r="AF83" s="203"/>
      <c r="AG83" s="203"/>
      <c r="AH83" s="203"/>
      <c r="AI83" s="203"/>
      <c r="AJ83" s="203"/>
      <c r="AK83" s="203"/>
      <c r="AL83" s="203"/>
      <c r="AM83" s="203"/>
      <c r="AN83" s="203"/>
      <c r="AO83" s="203"/>
    </row>
    <row r="84" spans="3:41">
      <c r="C84" s="203"/>
      <c r="D84" s="203"/>
      <c r="E84" s="203"/>
      <c r="F84" s="203"/>
      <c r="G84" s="203"/>
      <c r="H84" s="203"/>
      <c r="I84" s="203"/>
      <c r="J84" s="203"/>
      <c r="K84" s="203"/>
      <c r="L84" s="203"/>
      <c r="M84" s="203"/>
      <c r="N84" s="203"/>
      <c r="O84" s="203"/>
      <c r="P84" s="203"/>
      <c r="Q84" s="203"/>
      <c r="R84" s="203"/>
      <c r="S84" s="203"/>
      <c r="T84" s="203"/>
      <c r="U84" s="203"/>
      <c r="V84" s="203"/>
      <c r="W84" s="203"/>
      <c r="X84" s="203"/>
      <c r="Y84" s="203"/>
      <c r="Z84" s="203"/>
      <c r="AA84" s="203"/>
      <c r="AB84" s="203"/>
      <c r="AC84" s="203"/>
      <c r="AD84" s="203"/>
      <c r="AE84" s="203"/>
      <c r="AF84" s="203"/>
      <c r="AG84" s="203"/>
      <c r="AH84" s="203"/>
      <c r="AI84" s="203"/>
      <c r="AJ84" s="203"/>
      <c r="AK84" s="203"/>
      <c r="AL84" s="203"/>
      <c r="AM84" s="203"/>
      <c r="AN84" s="203"/>
      <c r="AO84" s="203"/>
    </row>
    <row r="134" spans="41:41">
      <c r="AO134" s="287" t="s">
        <v>938</v>
      </c>
    </row>
    <row r="135" spans="41:41">
      <c r="AO135" s="25" t="s">
        <v>939</v>
      </c>
    </row>
    <row r="136" spans="41:41">
      <c r="AO136" s="25" t="s">
        <v>940</v>
      </c>
    </row>
  </sheetData>
  <sheetProtection selectLockedCells="1" selectUnlockedCells="1"/>
  <mergeCells count="39">
    <mergeCell ref="AR62:AT64"/>
    <mergeCell ref="AR68:AT71"/>
    <mergeCell ref="AR72:AT74"/>
    <mergeCell ref="AP62:AQ67"/>
    <mergeCell ref="AP68:AQ74"/>
    <mergeCell ref="AR65:AT67"/>
    <mergeCell ref="AU73:AZ73"/>
    <mergeCell ref="AU74:AZ74"/>
    <mergeCell ref="AU68:AZ68"/>
    <mergeCell ref="AU69:AZ69"/>
    <mergeCell ref="AU70:AZ70"/>
    <mergeCell ref="AU71:AZ71"/>
    <mergeCell ref="AU72:AZ72"/>
    <mergeCell ref="AR47:AT47"/>
    <mergeCell ref="AP47:AQ47"/>
    <mergeCell ref="AU47:AZ47"/>
    <mergeCell ref="AU49:AZ49"/>
    <mergeCell ref="AU50:AZ50"/>
    <mergeCell ref="AP48:AQ61"/>
    <mergeCell ref="AU60:AZ60"/>
    <mergeCell ref="AU61:AZ61"/>
    <mergeCell ref="AR60:AT61"/>
    <mergeCell ref="AU58:AZ58"/>
    <mergeCell ref="AU59:AZ59"/>
    <mergeCell ref="AR48:AT59"/>
    <mergeCell ref="AU67:AZ67"/>
    <mergeCell ref="AU63:AZ63"/>
    <mergeCell ref="AU57:AZ57"/>
    <mergeCell ref="AU48:AZ48"/>
    <mergeCell ref="AU51:AZ51"/>
    <mergeCell ref="AU52:AZ52"/>
    <mergeCell ref="AU53:AZ53"/>
    <mergeCell ref="AU54:AZ54"/>
    <mergeCell ref="AU55:AZ55"/>
    <mergeCell ref="AU56:AZ56"/>
    <mergeCell ref="AU62:AZ62"/>
    <mergeCell ref="AU64:AZ64"/>
    <mergeCell ref="AU65:AZ65"/>
    <mergeCell ref="AU66:AZ66"/>
  </mergeCells>
  <phoneticPr fontId="15" type="noConversion"/>
  <conditionalFormatting sqref="AR60 BA48:BD74">
    <cfRule type="cellIs" dxfId="538" priority="151" operator="equal">
      <formula>"MEDIUM"</formula>
    </cfRule>
    <cfRule type="cellIs" dxfId="537" priority="152" operator="equal">
      <formula>"HIGH"</formula>
    </cfRule>
    <cfRule type="cellIs" dxfId="536" priority="153" operator="equal">
      <formula>"LOW"</formula>
    </cfRule>
  </conditionalFormatting>
  <conditionalFormatting sqref="BA48:BD74">
    <cfRule type="cellIs" dxfId="535" priority="107" operator="equal">
      <formula>"Not Assessed"</formula>
    </cfRule>
  </conditionalFormatting>
  <conditionalFormatting sqref="BA48:BD74">
    <cfRule type="cellIs" dxfId="534" priority="103" operator="equal">
      <formula>"NA"</formula>
    </cfRule>
  </conditionalFormatting>
  <conditionalFormatting sqref="AQ37 AU37">
    <cfRule type="cellIs" dxfId="533" priority="85" operator="equal">
      <formula>"MEDIUM"</formula>
    </cfRule>
    <cfRule type="cellIs" dxfId="532" priority="86" operator="equal">
      <formula>"HIGH"</formula>
    </cfRule>
    <cfRule type="cellIs" dxfId="531" priority="87" operator="equal">
      <formula>"LOW"</formula>
    </cfRule>
  </conditionalFormatting>
  <conditionalFormatting sqref="AQ37 AU37">
    <cfRule type="cellIs" dxfId="530" priority="84" operator="equal">
      <formula>"NA"</formula>
    </cfRule>
  </conditionalFormatting>
  <conditionalFormatting sqref="AQ37 AU37">
    <cfRule type="cellIs" dxfId="529" priority="83" operator="equal">
      <formula>"Not Assessed"</formula>
    </cfRule>
  </conditionalFormatting>
  <conditionalFormatting sqref="AY37">
    <cfRule type="cellIs" dxfId="528" priority="70" operator="equal">
      <formula>"MEDIUM"</formula>
    </cfRule>
    <cfRule type="cellIs" dxfId="527" priority="71" operator="equal">
      <formula>"HIGH"</formula>
    </cfRule>
    <cfRule type="cellIs" dxfId="526" priority="72" operator="equal">
      <formula>"LOW"</formula>
    </cfRule>
  </conditionalFormatting>
  <conditionalFormatting sqref="AY37">
    <cfRule type="cellIs" dxfId="525" priority="69" operator="equal">
      <formula>"NA"</formula>
    </cfRule>
  </conditionalFormatting>
  <conditionalFormatting sqref="AY37">
    <cfRule type="cellIs" dxfId="524" priority="68" operator="equal">
      <formula>"Not Assessed"</formula>
    </cfRule>
  </conditionalFormatting>
  <conditionalFormatting sqref="BI48">
    <cfRule type="cellIs" dxfId="523" priority="48" operator="equal">
      <formula>"MEDIUM"</formula>
    </cfRule>
    <cfRule type="cellIs" dxfId="522" priority="49" operator="equal">
      <formula>"HIGH"</formula>
    </cfRule>
    <cfRule type="cellIs" dxfId="521" priority="50" operator="equal">
      <formula>"LOW"</formula>
    </cfRule>
  </conditionalFormatting>
  <conditionalFormatting sqref="BI48">
    <cfRule type="cellIs" dxfId="520" priority="47" operator="equal">
      <formula>"Not Assessed"</formula>
    </cfRule>
  </conditionalFormatting>
  <conditionalFormatting sqref="BI48">
    <cfRule type="cellIs" dxfId="519" priority="46" operator="equal">
      <formula>"NA"</formula>
    </cfRule>
  </conditionalFormatting>
  <conditionalFormatting sqref="BK48">
    <cfRule type="cellIs" dxfId="518" priority="38" operator="equal">
      <formula>"MEDIUM"</formula>
    </cfRule>
    <cfRule type="cellIs" dxfId="517" priority="39" operator="equal">
      <formula>"HIGH"</formula>
    </cfRule>
    <cfRule type="cellIs" dxfId="516" priority="40" operator="equal">
      <formula>"LOW"</formula>
    </cfRule>
  </conditionalFormatting>
  <conditionalFormatting sqref="BK48">
    <cfRule type="cellIs" dxfId="515" priority="37" operator="equal">
      <formula>"Not Assessed"</formula>
    </cfRule>
  </conditionalFormatting>
  <conditionalFormatting sqref="BK48">
    <cfRule type="cellIs" dxfId="514" priority="36" operator="equal">
      <formula>"NA"</formula>
    </cfRule>
  </conditionalFormatting>
  <conditionalFormatting sqref="AQ39 AU39">
    <cfRule type="cellIs" dxfId="513" priority="28" operator="equal">
      <formula>"MEDIUM"</formula>
    </cfRule>
    <cfRule type="cellIs" dxfId="512" priority="29" operator="equal">
      <formula>"HIGH"</formula>
    </cfRule>
    <cfRule type="cellIs" dxfId="511" priority="30" operator="equal">
      <formula>"LOW"</formula>
    </cfRule>
  </conditionalFormatting>
  <conditionalFormatting sqref="AQ39 AU39">
    <cfRule type="cellIs" dxfId="510" priority="27" operator="equal">
      <formula>"NA"</formula>
    </cfRule>
  </conditionalFormatting>
  <conditionalFormatting sqref="AQ39 AU39">
    <cfRule type="cellIs" dxfId="509" priority="26" operator="equal">
      <formula>"Not Assessed"</formula>
    </cfRule>
  </conditionalFormatting>
  <conditionalFormatting sqref="AY39">
    <cfRule type="cellIs" dxfId="508" priority="23" operator="equal">
      <formula>"MEDIUM"</formula>
    </cfRule>
    <cfRule type="cellIs" dxfId="507" priority="24" operator="equal">
      <formula>"HIGH"</formula>
    </cfRule>
    <cfRule type="cellIs" dxfId="506" priority="25" operator="equal">
      <formula>"LOW"</formula>
    </cfRule>
  </conditionalFormatting>
  <conditionalFormatting sqref="AY39">
    <cfRule type="cellIs" dxfId="505" priority="22" operator="equal">
      <formula>"NA"</formula>
    </cfRule>
  </conditionalFormatting>
  <conditionalFormatting sqref="AY39">
    <cfRule type="cellIs" dxfId="504" priority="21" operator="equal">
      <formula>"Not Assessed"</formula>
    </cfRule>
  </conditionalFormatting>
  <conditionalFormatting sqref="AQ41 AU41">
    <cfRule type="cellIs" dxfId="503" priority="18" operator="equal">
      <formula>"MEDIUM"</formula>
    </cfRule>
    <cfRule type="cellIs" dxfId="502" priority="19" operator="equal">
      <formula>"HIGH"</formula>
    </cfRule>
    <cfRule type="cellIs" dxfId="501" priority="20" operator="equal">
      <formula>"LOW"</formula>
    </cfRule>
  </conditionalFormatting>
  <conditionalFormatting sqref="AQ41 AU41">
    <cfRule type="cellIs" dxfId="500" priority="17" operator="equal">
      <formula>"NA"</formula>
    </cfRule>
  </conditionalFormatting>
  <conditionalFormatting sqref="AQ41 AU41">
    <cfRule type="cellIs" dxfId="499" priority="16" operator="equal">
      <formula>"Not Assessed"</formula>
    </cfRule>
  </conditionalFormatting>
  <conditionalFormatting sqref="AY41">
    <cfRule type="cellIs" dxfId="498" priority="13" operator="equal">
      <formula>"MEDIUM"</formula>
    </cfRule>
    <cfRule type="cellIs" dxfId="497" priority="14" operator="equal">
      <formula>"HIGH"</formula>
    </cfRule>
    <cfRule type="cellIs" dxfId="496" priority="15" operator="equal">
      <formula>"LOW"</formula>
    </cfRule>
  </conditionalFormatting>
  <conditionalFormatting sqref="AY41">
    <cfRule type="cellIs" dxfId="495" priority="12" operator="equal">
      <formula>"NA"</formula>
    </cfRule>
  </conditionalFormatting>
  <conditionalFormatting sqref="AY41">
    <cfRule type="cellIs" dxfId="494" priority="11" operator="equal">
      <formula>"Not Assessed"</formula>
    </cfRule>
  </conditionalFormatting>
  <conditionalFormatting sqref="AQ43 AU43">
    <cfRule type="cellIs" dxfId="493" priority="8" operator="equal">
      <formula>"MEDIUM"</formula>
    </cfRule>
    <cfRule type="cellIs" dxfId="492" priority="9" operator="equal">
      <formula>"HIGH"</formula>
    </cfRule>
    <cfRule type="cellIs" dxfId="491" priority="10" operator="equal">
      <formula>"LOW"</formula>
    </cfRule>
  </conditionalFormatting>
  <conditionalFormatting sqref="AQ43 AU43">
    <cfRule type="cellIs" dxfId="490" priority="7" operator="equal">
      <formula>"NA"</formula>
    </cfRule>
  </conditionalFormatting>
  <conditionalFormatting sqref="AQ43 AU43">
    <cfRule type="cellIs" dxfId="489" priority="6" operator="equal">
      <formula>"Not Assessed"</formula>
    </cfRule>
  </conditionalFormatting>
  <conditionalFormatting sqref="AY43">
    <cfRule type="cellIs" dxfId="488" priority="3" operator="equal">
      <formula>"MEDIUM"</formula>
    </cfRule>
    <cfRule type="cellIs" dxfId="487" priority="4" operator="equal">
      <formula>"HIGH"</formula>
    </cfRule>
    <cfRule type="cellIs" dxfId="486" priority="5" operator="equal">
      <formula>"LOW"</formula>
    </cfRule>
  </conditionalFormatting>
  <conditionalFormatting sqref="AY43">
    <cfRule type="cellIs" dxfId="485" priority="2" operator="equal">
      <formula>"NA"</formula>
    </cfRule>
  </conditionalFormatting>
  <conditionalFormatting sqref="AY43">
    <cfRule type="cellIs" dxfId="484" priority="1" operator="equal">
      <formula>"Not Assessed"</formula>
    </cfRule>
  </conditionalFormatting>
  <pageMargins left="0.7" right="0.7" top="0.75" bottom="0.75" header="0.3" footer="0.3"/>
  <pageSetup scale="51" orientation="portrait"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theme="5"/>
    <pageSetUpPr fitToPage="1"/>
  </sheetPr>
  <dimension ref="B4:AH69"/>
  <sheetViews>
    <sheetView showGridLines="0" view="pageBreakPreview" topLeftCell="H1" zoomScale="55" zoomScaleNormal="120" zoomScaleSheetLayoutView="55" workbookViewId="0">
      <selection activeCell="N43" sqref="N43:U43"/>
    </sheetView>
  </sheetViews>
  <sheetFormatPr defaultColWidth="8.77734375" defaultRowHeight="13.2"/>
  <cols>
    <col min="1" max="1" width="0" style="4" hidden="1" customWidth="1"/>
    <col min="2" max="6" width="8.77734375" style="4" hidden="1" customWidth="1"/>
    <col min="7" max="7" width="3" style="4" hidden="1" customWidth="1"/>
    <col min="8" max="8" width="4" style="4" customWidth="1"/>
    <col min="9" max="9" width="15.21875" style="4" customWidth="1"/>
    <col min="10" max="13" width="8.77734375" style="4" customWidth="1"/>
    <col min="14" max="14" width="9.77734375" style="4" customWidth="1"/>
    <col min="15" max="15" width="8.77734375" style="4"/>
    <col min="16" max="18" width="8.77734375" style="4" customWidth="1"/>
    <col min="19" max="21" width="8.77734375" style="4"/>
    <col min="22" max="23" width="8.77734375" style="4" customWidth="1"/>
    <col min="24" max="24" width="10.5546875" style="4" customWidth="1"/>
    <col min="25" max="16384" width="8.77734375" style="4"/>
  </cols>
  <sheetData>
    <row r="4" spans="26:34" ht="17.7" customHeight="1">
      <c r="Z4" s="506" t="s">
        <v>941</v>
      </c>
      <c r="AA4" s="506"/>
      <c r="AB4" s="506"/>
      <c r="AC4" s="506"/>
      <c r="AD4" s="506"/>
      <c r="AE4" s="506"/>
      <c r="AF4" s="506"/>
      <c r="AG4" s="506"/>
      <c r="AH4" s="506"/>
    </row>
    <row r="5" spans="26:34" ht="17.7" customHeight="1">
      <c r="Z5" s="506"/>
      <c r="AA5" s="506"/>
      <c r="AB5" s="506"/>
      <c r="AC5" s="506"/>
      <c r="AD5" s="506"/>
      <c r="AE5" s="506"/>
      <c r="AF5" s="506"/>
      <c r="AG5" s="506"/>
      <c r="AH5" s="506"/>
    </row>
    <row r="9" spans="26:34" ht="17.7" customHeight="1">
      <c r="AD9" s="516" t="s">
        <v>942</v>
      </c>
      <c r="AE9" s="516"/>
      <c r="AF9" s="516"/>
      <c r="AG9" s="516"/>
      <c r="AH9" s="516"/>
    </row>
    <row r="10" spans="26:34">
      <c r="AD10" s="516"/>
      <c r="AE10" s="516"/>
      <c r="AF10" s="516"/>
      <c r="AG10" s="516"/>
      <c r="AH10" s="516"/>
    </row>
    <row r="11" spans="26:34">
      <c r="AD11" s="516"/>
      <c r="AE11" s="516"/>
      <c r="AF11" s="516"/>
      <c r="AG11" s="516"/>
      <c r="AH11" s="516"/>
    </row>
    <row r="12" spans="26:34">
      <c r="AD12" s="516"/>
      <c r="AE12" s="516"/>
      <c r="AF12" s="516"/>
      <c r="AG12" s="516"/>
      <c r="AH12" s="516"/>
    </row>
    <row r="14" spans="26:34" ht="13.2" customHeight="1">
      <c r="AD14" s="516" t="s">
        <v>943</v>
      </c>
      <c r="AE14" s="516"/>
      <c r="AF14" s="516"/>
      <c r="AG14" s="516"/>
      <c r="AH14" s="516"/>
    </row>
    <row r="15" spans="26:34">
      <c r="AD15" s="516"/>
      <c r="AE15" s="516"/>
      <c r="AF15" s="516"/>
      <c r="AG15" s="516"/>
      <c r="AH15" s="516"/>
    </row>
    <row r="16" spans="26:34">
      <c r="AD16" s="516"/>
      <c r="AE16" s="516"/>
      <c r="AF16" s="516"/>
      <c r="AG16" s="516"/>
      <c r="AH16" s="516"/>
    </row>
    <row r="20" spans="9:17" ht="26.7" customHeight="1"/>
    <row r="21" spans="9:17" ht="53.4">
      <c r="I21" s="39" t="s">
        <v>944</v>
      </c>
    </row>
    <row r="22" spans="9:17" ht="53.4">
      <c r="I22" s="39" t="s">
        <v>945</v>
      </c>
    </row>
    <row r="26" spans="9:17" ht="24.45" customHeight="1">
      <c r="I26" s="507" t="s">
        <v>946</v>
      </c>
      <c r="J26" s="507"/>
      <c r="K26" s="507"/>
      <c r="L26" s="507"/>
      <c r="M26" s="517">
        <f ca="1">TODAY()</f>
        <v>46211</v>
      </c>
      <c r="N26" s="517"/>
      <c r="O26" s="517"/>
      <c r="P26" s="517"/>
      <c r="Q26" s="517"/>
    </row>
    <row r="27" spans="9:17" ht="26.7" customHeight="1"/>
    <row r="39" spans="7:21" ht="25.95" customHeight="1"/>
    <row r="40" spans="7:21">
      <c r="G40" s="16"/>
    </row>
    <row r="41" spans="7:21" ht="27.6">
      <c r="G41" s="16"/>
      <c r="J41" s="32" t="s">
        <v>947</v>
      </c>
    </row>
    <row r="42" spans="7:21" ht="13.8" thickBot="1">
      <c r="G42" s="16"/>
    </row>
    <row r="43" spans="7:21" ht="21" thickBot="1">
      <c r="G43" s="16"/>
      <c r="H43" s="148"/>
      <c r="I43" s="148"/>
      <c r="J43" s="511" t="s">
        <v>948</v>
      </c>
      <c r="K43" s="511"/>
      <c r="L43" s="511"/>
      <c r="M43" s="511"/>
      <c r="N43" s="508">
        <f>'Assessment Information'!C40</f>
        <v>0</v>
      </c>
      <c r="O43" s="509"/>
      <c r="P43" s="509"/>
      <c r="Q43" s="509"/>
      <c r="R43" s="509"/>
      <c r="S43" s="509"/>
      <c r="T43" s="509"/>
      <c r="U43" s="510"/>
    </row>
    <row r="44" spans="7:21" ht="21" thickBot="1">
      <c r="G44" s="16"/>
      <c r="H44" s="148"/>
      <c r="I44" s="148"/>
      <c r="J44" s="511" t="s">
        <v>77</v>
      </c>
      <c r="K44" s="511"/>
      <c r="L44" s="511"/>
      <c r="M44" s="511"/>
      <c r="N44" s="508">
        <f>'Assessment Information'!C42</f>
        <v>0</v>
      </c>
      <c r="O44" s="509"/>
      <c r="P44" s="509"/>
      <c r="Q44" s="509"/>
      <c r="R44" s="509"/>
      <c r="S44" s="509"/>
      <c r="T44" s="509"/>
      <c r="U44" s="510"/>
    </row>
    <row r="45" spans="7:21" ht="21" thickBot="1">
      <c r="G45" s="16"/>
      <c r="H45" s="148"/>
      <c r="I45" s="148"/>
      <c r="J45" s="511" t="s">
        <v>949</v>
      </c>
      <c r="K45" s="511"/>
      <c r="L45" s="511"/>
      <c r="M45" s="511"/>
      <c r="N45" s="508">
        <f>'Assessment Information'!C44</f>
        <v>0</v>
      </c>
      <c r="O45" s="509"/>
      <c r="P45" s="509"/>
      <c r="Q45" s="509"/>
      <c r="R45" s="509"/>
      <c r="S45" s="509"/>
      <c r="T45" s="509"/>
      <c r="U45" s="510"/>
    </row>
    <row r="46" spans="7:21" ht="21" thickBot="1">
      <c r="G46" s="16"/>
      <c r="H46" s="511" t="s">
        <v>950</v>
      </c>
      <c r="I46" s="511"/>
      <c r="J46" s="511"/>
      <c r="K46" s="511"/>
      <c r="L46" s="511"/>
      <c r="M46" s="524"/>
      <c r="N46" s="508">
        <f>IF('Assessment Information'!C46="Yes",'Assessment Information'!C48,IF('Assessment Information'!C46="No","NA",0))</f>
        <v>0</v>
      </c>
      <c r="O46" s="509"/>
      <c r="P46" s="509"/>
      <c r="Q46" s="509"/>
      <c r="R46" s="509"/>
      <c r="S46" s="509"/>
      <c r="T46" s="509"/>
      <c r="U46" s="510"/>
    </row>
    <row r="47" spans="7:21" ht="21" thickBot="1">
      <c r="G47" s="16"/>
      <c r="H47" s="511" t="s">
        <v>951</v>
      </c>
      <c r="I47" s="511"/>
      <c r="J47" s="511"/>
      <c r="K47" s="511"/>
      <c r="L47" s="511"/>
      <c r="M47" s="524" t="s">
        <v>951</v>
      </c>
      <c r="N47" s="508">
        <f>'Assessment Information'!C47</f>
        <v>0</v>
      </c>
      <c r="O47" s="509"/>
      <c r="P47" s="509"/>
      <c r="Q47" s="509"/>
      <c r="R47" s="509"/>
      <c r="S47" s="509"/>
      <c r="T47" s="509"/>
      <c r="U47" s="510"/>
    </row>
    <row r="48" spans="7:21" ht="26.7" customHeight="1">
      <c r="G48" s="16"/>
      <c r="J48" s="25"/>
      <c r="K48" s="25"/>
      <c r="L48" s="25"/>
      <c r="M48" s="25"/>
      <c r="N48" s="25"/>
      <c r="O48" s="25"/>
      <c r="P48" s="25"/>
      <c r="Q48" s="25"/>
      <c r="R48" s="25"/>
    </row>
    <row r="49" spans="7:21" ht="24.6">
      <c r="G49" s="16"/>
      <c r="J49" s="31" t="s">
        <v>952</v>
      </c>
      <c r="K49" s="25"/>
      <c r="L49" s="25"/>
      <c r="M49" s="25"/>
      <c r="N49" s="25"/>
      <c r="O49" s="25"/>
      <c r="P49" s="25"/>
      <c r="Q49" s="25"/>
      <c r="R49" s="25"/>
    </row>
    <row r="50" spans="7:21">
      <c r="G50" s="16"/>
      <c r="J50" s="25"/>
      <c r="K50" s="25"/>
      <c r="L50" s="25"/>
      <c r="M50" s="25"/>
      <c r="N50" s="25"/>
      <c r="O50" s="25"/>
      <c r="P50" s="25"/>
      <c r="Q50" s="25"/>
      <c r="R50" s="25"/>
    </row>
    <row r="51" spans="7:21" ht="21" thickBot="1">
      <c r="G51" s="16"/>
      <c r="J51" s="511" t="s">
        <v>953</v>
      </c>
      <c r="K51" s="511"/>
      <c r="L51" s="511"/>
      <c r="M51" s="515"/>
      <c r="N51" s="525">
        <f>'Assessment Information'!C8</f>
        <v>0</v>
      </c>
      <c r="O51" s="526"/>
      <c r="P51" s="526"/>
      <c r="Q51" s="526"/>
      <c r="R51" s="526"/>
      <c r="S51" s="526"/>
      <c r="T51" s="526"/>
      <c r="U51" s="526"/>
    </row>
    <row r="52" spans="7:21" ht="43.95" customHeight="1" thickBot="1">
      <c r="G52" s="16"/>
      <c r="J52" s="511" t="s">
        <v>45</v>
      </c>
      <c r="K52" s="511"/>
      <c r="L52" s="511"/>
      <c r="M52" s="515" t="s">
        <v>45</v>
      </c>
      <c r="N52" s="521">
        <f>'Assessment Information'!C11</f>
        <v>0</v>
      </c>
      <c r="O52" s="522"/>
      <c r="P52" s="522"/>
      <c r="Q52" s="522"/>
      <c r="R52" s="522"/>
      <c r="S52" s="522"/>
      <c r="T52" s="522"/>
      <c r="U52" s="523"/>
    </row>
    <row r="53" spans="7:21" ht="21" thickBot="1">
      <c r="G53" s="16"/>
      <c r="J53" s="511" t="s">
        <v>954</v>
      </c>
      <c r="K53" s="511"/>
      <c r="L53" s="511"/>
      <c r="M53" s="515"/>
      <c r="N53" s="518">
        <f>'Assessment Information'!C19</f>
        <v>0</v>
      </c>
      <c r="O53" s="519"/>
      <c r="P53" s="519"/>
      <c r="Q53" s="520"/>
      <c r="R53" s="213"/>
      <c r="S53" s="102"/>
      <c r="T53" s="102"/>
      <c r="U53" s="102"/>
    </row>
    <row r="54" spans="7:21" ht="21" thickBot="1">
      <c r="G54" s="16"/>
      <c r="J54" s="511" t="s">
        <v>955</v>
      </c>
      <c r="K54" s="511"/>
      <c r="L54" s="511"/>
      <c r="M54" s="515"/>
      <c r="N54" s="512">
        <f>'Assessment Information'!C20</f>
        <v>0</v>
      </c>
      <c r="O54" s="513"/>
      <c r="P54" s="513"/>
      <c r="Q54" s="514"/>
      <c r="R54" s="25"/>
    </row>
    <row r="55" spans="7:21">
      <c r="G55" s="16"/>
      <c r="J55" s="25"/>
      <c r="K55" s="25"/>
      <c r="L55" s="25"/>
      <c r="M55" s="25"/>
      <c r="N55" s="25"/>
      <c r="O55" s="25"/>
      <c r="P55" s="25"/>
      <c r="Q55" s="25"/>
      <c r="R55" s="25"/>
    </row>
    <row r="56" spans="7:21">
      <c r="G56" s="16"/>
      <c r="J56" s="25"/>
      <c r="K56" s="25"/>
      <c r="L56" s="25"/>
      <c r="M56" s="25"/>
      <c r="N56" s="25"/>
      <c r="O56" s="25"/>
      <c r="P56" s="25"/>
      <c r="Q56" s="25"/>
      <c r="R56" s="25"/>
    </row>
    <row r="57" spans="7:21">
      <c r="G57" s="16"/>
      <c r="J57" s="25"/>
      <c r="K57" s="25"/>
      <c r="L57" s="25"/>
      <c r="M57" s="25"/>
      <c r="N57" s="25"/>
      <c r="O57" s="25"/>
      <c r="P57" s="25"/>
      <c r="Q57" s="25"/>
      <c r="R57" s="25"/>
    </row>
    <row r="58" spans="7:21">
      <c r="G58" s="16"/>
      <c r="J58" s="25"/>
      <c r="K58" s="25"/>
      <c r="L58" s="25"/>
      <c r="M58" s="25"/>
      <c r="N58" s="25"/>
      <c r="O58" s="25"/>
      <c r="P58" s="25"/>
      <c r="Q58" s="25"/>
      <c r="R58" s="25"/>
    </row>
    <row r="59" spans="7:21">
      <c r="G59" s="16"/>
      <c r="J59" s="25"/>
      <c r="K59" s="25"/>
      <c r="L59" s="25"/>
      <c r="M59" s="25"/>
      <c r="N59" s="25"/>
      <c r="O59" s="25"/>
      <c r="P59" s="25"/>
      <c r="Q59" s="25"/>
      <c r="R59" s="25"/>
    </row>
    <row r="60" spans="7:21">
      <c r="G60" s="16"/>
      <c r="J60" s="25"/>
      <c r="K60" s="25"/>
      <c r="L60" s="25"/>
      <c r="M60" s="25"/>
      <c r="N60" s="25"/>
      <c r="O60" s="25"/>
      <c r="P60" s="25"/>
      <c r="Q60" s="25"/>
      <c r="R60" s="25"/>
    </row>
    <row r="61" spans="7:21">
      <c r="G61" s="16"/>
      <c r="J61" s="25"/>
      <c r="K61" s="25"/>
      <c r="L61" s="25"/>
      <c r="M61" s="25"/>
      <c r="N61" s="25"/>
      <c r="O61" s="25"/>
      <c r="P61" s="25"/>
      <c r="Q61" s="25"/>
      <c r="R61" s="25"/>
    </row>
    <row r="62" spans="7:21">
      <c r="G62" s="16"/>
      <c r="J62" s="25"/>
      <c r="K62" s="25"/>
      <c r="L62" s="25"/>
      <c r="M62" s="25"/>
      <c r="N62" s="25"/>
      <c r="O62" s="25"/>
      <c r="P62" s="25"/>
      <c r="Q62" s="25"/>
      <c r="R62" s="25"/>
    </row>
    <row r="63" spans="7:21">
      <c r="G63" s="16"/>
      <c r="J63" s="25"/>
      <c r="K63" s="25"/>
      <c r="L63" s="25"/>
      <c r="M63" s="25"/>
      <c r="N63" s="25"/>
      <c r="O63" s="25"/>
      <c r="P63" s="25"/>
      <c r="Q63" s="25"/>
      <c r="R63" s="25"/>
    </row>
    <row r="64" spans="7:21">
      <c r="G64" s="16"/>
      <c r="J64" s="25"/>
      <c r="K64" s="25"/>
      <c r="L64" s="25"/>
      <c r="M64" s="25"/>
      <c r="N64" s="25"/>
      <c r="O64" s="25"/>
      <c r="P64" s="25"/>
      <c r="Q64" s="25"/>
      <c r="R64" s="25"/>
    </row>
    <row r="65" spans="7:18">
      <c r="G65" s="16"/>
      <c r="J65" s="25"/>
      <c r="K65" s="25"/>
      <c r="L65" s="25"/>
      <c r="M65" s="25"/>
      <c r="N65" s="25"/>
      <c r="O65" s="25"/>
      <c r="P65" s="25"/>
      <c r="Q65" s="25"/>
      <c r="R65" s="25"/>
    </row>
    <row r="66" spans="7:18">
      <c r="G66" s="16"/>
      <c r="J66" s="25"/>
      <c r="K66" s="25"/>
      <c r="L66" s="25"/>
      <c r="M66" s="25"/>
      <c r="N66" s="25"/>
      <c r="O66" s="25"/>
      <c r="P66" s="25"/>
      <c r="Q66" s="25"/>
      <c r="R66" s="25"/>
    </row>
    <row r="67" spans="7:18">
      <c r="G67" s="16"/>
      <c r="J67" s="25"/>
      <c r="K67" s="25"/>
      <c r="L67" s="25"/>
      <c r="M67" s="25"/>
      <c r="N67" s="25"/>
      <c r="O67" s="25"/>
      <c r="P67" s="25"/>
      <c r="Q67" s="25"/>
      <c r="R67" s="25"/>
    </row>
    <row r="68" spans="7:18">
      <c r="G68" s="16"/>
    </row>
    <row r="69" spans="7:18">
      <c r="G69" s="16"/>
    </row>
  </sheetData>
  <sheetProtection algorithmName="SHA-512" hashValue="ixtEJeqV3w967j+A1AZWPJ0aHpceHzrz7EhiU/pqtJPTU3vC1p+oVReAWG/UkSj4Nxv06YZt0Pg2wfjl4B9VBA==" saltValue="nZvmHqAztv/h7knqT/VIkg==" spinCount="100000" sheet="1" selectLockedCells="1" selectUnlockedCells="1"/>
  <mergeCells count="23">
    <mergeCell ref="N54:Q54"/>
    <mergeCell ref="J54:M54"/>
    <mergeCell ref="AD9:AH12"/>
    <mergeCell ref="AD14:AH16"/>
    <mergeCell ref="M26:Q26"/>
    <mergeCell ref="N53:Q53"/>
    <mergeCell ref="N52:U52"/>
    <mergeCell ref="H47:M47"/>
    <mergeCell ref="N47:U47"/>
    <mergeCell ref="N46:U46"/>
    <mergeCell ref="N51:U51"/>
    <mergeCell ref="H46:M46"/>
    <mergeCell ref="J51:M51"/>
    <mergeCell ref="J53:M53"/>
    <mergeCell ref="J52:M52"/>
    <mergeCell ref="Z4:AH5"/>
    <mergeCell ref="I26:L26"/>
    <mergeCell ref="N43:U43"/>
    <mergeCell ref="N44:U44"/>
    <mergeCell ref="N45:U45"/>
    <mergeCell ref="J43:M43"/>
    <mergeCell ref="J44:M44"/>
    <mergeCell ref="J45:M45"/>
  </mergeCells>
  <phoneticPr fontId="15" type="noConversion"/>
  <conditionalFormatting sqref="N43 N51 N53">
    <cfRule type="cellIs" dxfId="483" priority="1492" operator="equal">
      <formula>0</formula>
    </cfRule>
  </conditionalFormatting>
  <conditionalFormatting sqref="N44">
    <cfRule type="cellIs" dxfId="482" priority="1384" operator="equal">
      <formula>0</formula>
    </cfRule>
  </conditionalFormatting>
  <conditionalFormatting sqref="N45">
    <cfRule type="cellIs" dxfId="481" priority="1383" operator="equal">
      <formula>0</formula>
    </cfRule>
  </conditionalFormatting>
  <conditionalFormatting sqref="N46">
    <cfRule type="cellIs" dxfId="480" priority="1382" operator="equal">
      <formula>0</formula>
    </cfRule>
  </conditionalFormatting>
  <conditionalFormatting sqref="N54">
    <cfRule type="cellIs" dxfId="479" priority="895" operator="equal">
      <formula>0</formula>
    </cfRule>
  </conditionalFormatting>
  <conditionalFormatting sqref="N52">
    <cfRule type="cellIs" dxfId="478" priority="894" operator="equal">
      <formula>0</formula>
    </cfRule>
  </conditionalFormatting>
  <conditionalFormatting sqref="N47">
    <cfRule type="cellIs" dxfId="477" priority="893" operator="equal">
      <formula>0</formula>
    </cfRule>
  </conditionalFormatting>
  <pageMargins left="0.5" right="0.5" top="0.5" bottom="0.5" header="0.3" footer="0.3"/>
  <pageSetup scale="63" fitToHeight="0" orientation="portrait" r:id="rId1"/>
  <colBreaks count="1" manualBreakCount="1">
    <brk id="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ExecutiveSummary_export">
                <anchor moveWithCells="1" sizeWithCells="1">
                  <from>
                    <xdr:col>25</xdr:col>
                    <xdr:colOff>365760</xdr:colOff>
                    <xdr:row>7</xdr:row>
                    <xdr:rowOff>137160</xdr:rowOff>
                  </from>
                  <to>
                    <xdr:col>28</xdr:col>
                    <xdr:colOff>289560</xdr:colOff>
                    <xdr:row>11</xdr:row>
                    <xdr:rowOff>99060</xdr:rowOff>
                  </to>
                </anchor>
              </controlPr>
            </control>
          </mc:Choice>
        </mc:AlternateContent>
        <mc:AlternateContent xmlns:mc="http://schemas.openxmlformats.org/markup-compatibility/2006">
          <mc:Choice Requires="x14">
            <control shapeId="8199" r:id="rId5" name="Button 7">
              <controlPr defaultSize="0" print="0" autoFill="0" autoPict="0" macro="[0]!FullReport_export">
                <anchor moveWithCells="1" sizeWithCells="1">
                  <from>
                    <xdr:col>25</xdr:col>
                    <xdr:colOff>403860</xdr:colOff>
                    <xdr:row>12</xdr:row>
                    <xdr:rowOff>60960</xdr:rowOff>
                  </from>
                  <to>
                    <xdr:col>28</xdr:col>
                    <xdr:colOff>327660</xdr:colOff>
                    <xdr:row>16</xdr:row>
                    <xdr:rowOff>99060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tabColor theme="5"/>
    <pageSetUpPr fitToPage="1"/>
  </sheetPr>
  <dimension ref="A1:AF95"/>
  <sheetViews>
    <sheetView showGridLines="0" view="pageBreakPreview" topLeftCell="H1" zoomScale="55" zoomScaleNormal="120" zoomScaleSheetLayoutView="55" workbookViewId="0">
      <selection activeCell="P48" sqref="P48:X48"/>
    </sheetView>
  </sheetViews>
  <sheetFormatPr defaultColWidth="8.77734375" defaultRowHeight="13.2"/>
  <cols>
    <col min="1" max="6" width="8.77734375" style="4" hidden="1" customWidth="1"/>
    <col min="7" max="7" width="3" style="4" hidden="1" customWidth="1"/>
    <col min="8" max="8" width="4" style="4" customWidth="1"/>
    <col min="9" max="9" width="15.21875" style="4" customWidth="1"/>
    <col min="10" max="13" width="8.77734375" style="4" customWidth="1"/>
    <col min="14" max="14" width="9.77734375" style="4" customWidth="1"/>
    <col min="15" max="15" width="8.77734375" style="4"/>
    <col min="16" max="18" width="8.77734375" style="4" customWidth="1"/>
    <col min="19" max="21" width="8.77734375" style="4"/>
    <col min="22" max="23" width="8.77734375" style="4" customWidth="1"/>
    <col min="24" max="24" width="10.5546875" style="4" customWidth="1"/>
    <col min="25" max="27" width="8.77734375" style="4"/>
    <col min="28" max="30" width="0" style="4" hidden="1" customWidth="1"/>
    <col min="31" max="31" width="148.88671875" style="4" hidden="1" customWidth="1"/>
    <col min="32" max="32" width="80.21875" style="4" hidden="1" customWidth="1"/>
    <col min="33" max="16384" width="8.77734375" style="4"/>
  </cols>
  <sheetData>
    <row r="1" spans="7:31">
      <c r="G1" s="4">
        <v>1</v>
      </c>
    </row>
    <row r="2" spans="7:31" ht="27.6">
      <c r="G2" s="4">
        <v>1</v>
      </c>
      <c r="H2" s="38" t="s">
        <v>908</v>
      </c>
    </row>
    <row r="3" spans="7:31" ht="21.6">
      <c r="G3" s="4">
        <v>1</v>
      </c>
      <c r="H3" s="24"/>
      <c r="I3" s="240" t="s">
        <v>956</v>
      </c>
    </row>
    <row r="4" spans="7:31" ht="34.799999999999997">
      <c r="G4" s="4">
        <v>1</v>
      </c>
      <c r="H4" s="264"/>
      <c r="I4" s="532">
        <f>'Assessment Information'!C39</f>
        <v>0</v>
      </c>
      <c r="J4" s="532"/>
      <c r="K4" s="532"/>
      <c r="L4" s="532"/>
      <c r="M4" s="532"/>
      <c r="N4" s="532"/>
      <c r="O4" s="532"/>
      <c r="P4" s="532"/>
      <c r="Q4" s="532"/>
      <c r="R4" s="532"/>
      <c r="S4" s="532"/>
      <c r="T4" s="532"/>
      <c r="U4" s="532"/>
      <c r="V4" s="532"/>
      <c r="W4" s="532"/>
      <c r="X4" s="532"/>
      <c r="AE4" s="341" t="str">
        <f>I4&amp;CHAR(10)</f>
        <v xml:space="preserve">0
</v>
      </c>
    </row>
    <row r="5" spans="7:31" ht="21.6">
      <c r="G5" s="4">
        <v>1</v>
      </c>
      <c r="H5" s="24"/>
    </row>
    <row r="6" spans="7:31" ht="22.2" thickBot="1">
      <c r="G6" s="4">
        <v>1</v>
      </c>
      <c r="H6" s="18" t="s">
        <v>957</v>
      </c>
    </row>
    <row r="7" spans="7:31" ht="22.2" thickBot="1">
      <c r="G7" s="4">
        <v>1</v>
      </c>
      <c r="H7" s="18"/>
      <c r="I7" s="148"/>
      <c r="M7" s="48" t="s">
        <v>958</v>
      </c>
      <c r="N7" s="37">
        <v>113</v>
      </c>
    </row>
    <row r="8" spans="7:31">
      <c r="G8" s="4">
        <v>1</v>
      </c>
    </row>
    <row r="9" spans="7:31">
      <c r="G9" s="4">
        <v>1</v>
      </c>
    </row>
    <row r="10" spans="7:31">
      <c r="G10" s="4">
        <v>1</v>
      </c>
    </row>
    <row r="11" spans="7:31">
      <c r="G11" s="4">
        <v>1</v>
      </c>
    </row>
    <row r="12" spans="7:31">
      <c r="G12" s="4">
        <v>1</v>
      </c>
    </row>
    <row r="13" spans="7:31">
      <c r="G13" s="4">
        <v>1</v>
      </c>
    </row>
    <row r="14" spans="7:31">
      <c r="G14" s="4">
        <v>1</v>
      </c>
    </row>
    <row r="15" spans="7:31">
      <c r="G15" s="4">
        <v>1</v>
      </c>
    </row>
    <row r="16" spans="7:31">
      <c r="G16" s="4">
        <v>1</v>
      </c>
    </row>
    <row r="17" spans="2:28">
      <c r="G17" s="4">
        <v>1</v>
      </c>
    </row>
    <row r="18" spans="2:28">
      <c r="G18" s="4">
        <v>1</v>
      </c>
    </row>
    <row r="19" spans="2:28">
      <c r="G19" s="4">
        <v>1</v>
      </c>
    </row>
    <row r="20" spans="2:28">
      <c r="G20" s="4">
        <v>1</v>
      </c>
    </row>
    <row r="21" spans="2:28">
      <c r="G21" s="4">
        <v>1</v>
      </c>
    </row>
    <row r="22" spans="2:28" ht="20.399999999999999">
      <c r="G22" s="4">
        <v>1</v>
      </c>
      <c r="X22" s="35"/>
    </row>
    <row r="23" spans="2:28" ht="21" thickBot="1">
      <c r="G23" s="4">
        <v>1</v>
      </c>
      <c r="X23" s="35"/>
      <c r="AB23" s="149" t="s">
        <v>959</v>
      </c>
    </row>
    <row r="24" spans="2:28" s="148" customFormat="1" ht="21" thickBot="1">
      <c r="G24" s="148">
        <v>1</v>
      </c>
      <c r="I24" s="533" t="s">
        <v>909</v>
      </c>
      <c r="J24" s="534"/>
      <c r="K24" s="150">
        <f>'Assessment Information'!D82+'Assessment Information'!D84+'Assessment Information'!D113+'Assessment Information'!D115+'Assessment Information'!D141+'Assessment Information'!D143</f>
        <v>0</v>
      </c>
      <c r="L24" s="151"/>
      <c r="M24" s="535" t="s">
        <v>910</v>
      </c>
      <c r="N24" s="536"/>
      <c r="O24" s="150" t="str">
        <f>IF(ISNUMBER(FIND(M24,M28)),SUM('Assessment Information'!D82:D85),"N/A")</f>
        <v>N/A</v>
      </c>
      <c r="P24" s="151"/>
      <c r="Q24" s="537" t="s">
        <v>911</v>
      </c>
      <c r="R24" s="538"/>
      <c r="S24" s="150">
        <f>'Assessment Information'!D82+'Assessment Information'!D83+'Assessment Information'!D113+'Assessment Information'!D114+'Assessment Information'!D141+'Assessment Information'!D142</f>
        <v>0</v>
      </c>
      <c r="T24" s="151"/>
      <c r="U24" s="539" t="s">
        <v>912</v>
      </c>
      <c r="V24" s="540"/>
      <c r="W24" s="150">
        <f>SUM(K24:K25)-W25</f>
        <v>0</v>
      </c>
      <c r="X24" s="151"/>
      <c r="AB24" s="149" t="s">
        <v>131</v>
      </c>
    </row>
    <row r="25" spans="2:28" s="148" customFormat="1" ht="21" thickBot="1">
      <c r="B25" s="149" t="s">
        <v>959</v>
      </c>
      <c r="C25" s="148" t="b">
        <f>ISNUMBER(FIND(B25,$M$28))</f>
        <v>0</v>
      </c>
      <c r="G25" s="148">
        <v>1</v>
      </c>
      <c r="I25" s="541" t="s">
        <v>913</v>
      </c>
      <c r="J25" s="542"/>
      <c r="K25" s="150">
        <f>'Assessment Information'!D83+'Assessment Information'!D85+'Assessment Information'!D114+'Assessment Information'!D116+'Assessment Information'!D142+'Assessment Information'!D144</f>
        <v>0</v>
      </c>
      <c r="L25" s="151"/>
      <c r="M25" s="543" t="s">
        <v>131</v>
      </c>
      <c r="N25" s="544"/>
      <c r="O25" s="150" t="str">
        <f>IF(ISNUMBER(FIND(M25,M28)),SUM('Assessment Information'!D113:D116),"N/A")</f>
        <v>N/A</v>
      </c>
      <c r="P25" s="151"/>
      <c r="Q25" s="545" t="s">
        <v>914</v>
      </c>
      <c r="R25" s="546"/>
      <c r="S25" s="150">
        <f>'Assessment Information'!D84+'Assessment Information'!D85+'Assessment Information'!D115+'Assessment Information'!D116+'Assessment Information'!D143+'Assessment Information'!D144</f>
        <v>0</v>
      </c>
      <c r="T25" s="151"/>
      <c r="U25" s="547" t="s">
        <v>915</v>
      </c>
      <c r="V25" s="548"/>
      <c r="W25" s="150">
        <f>SUM('Assessment Information'!G88:G97,'Assessment Information'!G119:G128,'Assessment Information'!G147:G156)</f>
        <v>0</v>
      </c>
      <c r="X25" s="151"/>
      <c r="AB25" s="149" t="s">
        <v>916</v>
      </c>
    </row>
    <row r="26" spans="2:28" s="148" customFormat="1" ht="21" thickBot="1">
      <c r="B26" s="149" t="s">
        <v>131</v>
      </c>
      <c r="C26" s="148" t="b">
        <f>ISNUMBER(FIND(B26,$M$28))</f>
        <v>0</v>
      </c>
      <c r="G26" s="148">
        <v>1</v>
      </c>
      <c r="I26" s="151"/>
      <c r="J26" s="151"/>
      <c r="K26" s="151"/>
      <c r="L26" s="151"/>
      <c r="M26" s="549" t="s">
        <v>916</v>
      </c>
      <c r="N26" s="550"/>
      <c r="O26" s="150" t="str">
        <f>IF(ISNUMBER(FIND(M26,M28)),SUM('Assessment Information'!D141:D144),"N/A")</f>
        <v>N/A</v>
      </c>
      <c r="P26" s="151"/>
      <c r="Q26" s="151"/>
      <c r="R26" s="151"/>
      <c r="S26" s="151"/>
      <c r="T26" s="151"/>
      <c r="U26" s="151"/>
      <c r="V26" s="151"/>
      <c r="W26" s="151"/>
      <c r="AB26" s="149"/>
    </row>
    <row r="27" spans="2:28" s="148" customFormat="1">
      <c r="B27" s="149" t="s">
        <v>916</v>
      </c>
      <c r="C27" s="148" t="b">
        <f>ISNUMBER(FIND(B27,$M$28))</f>
        <v>0</v>
      </c>
      <c r="G27" s="148">
        <v>1</v>
      </c>
      <c r="AB27" s="149"/>
    </row>
    <row r="28" spans="2:28" s="148" customFormat="1" ht="18.600000000000001">
      <c r="G28" s="148">
        <v>1</v>
      </c>
      <c r="J28" s="30" t="s">
        <v>960</v>
      </c>
      <c r="K28" s="152"/>
      <c r="L28" s="152"/>
      <c r="M28" s="153">
        <f>'Assessment Information'!C59</f>
        <v>0</v>
      </c>
      <c r="N28" s="152"/>
      <c r="P28" s="154"/>
    </row>
    <row r="29" spans="2:28" s="148" customFormat="1" ht="15">
      <c r="G29" s="148">
        <v>1</v>
      </c>
      <c r="K29" s="155"/>
      <c r="L29" s="155"/>
      <c r="M29" s="155"/>
      <c r="P29" s="102"/>
      <c r="Q29" s="102"/>
      <c r="R29" s="102"/>
      <c r="S29" s="102"/>
      <c r="T29" s="102"/>
      <c r="U29" s="102"/>
      <c r="V29" s="102"/>
      <c r="W29" s="102"/>
      <c r="X29" s="102"/>
    </row>
    <row r="30" spans="2:28" s="148" customFormat="1" ht="21.6">
      <c r="G30" s="148">
        <v>1</v>
      </c>
      <c r="H30" s="18" t="s">
        <v>97</v>
      </c>
      <c r="K30" s="155"/>
      <c r="L30" s="155"/>
      <c r="M30" s="155"/>
      <c r="P30" s="102"/>
      <c r="Q30" s="102"/>
      <c r="R30" s="102"/>
      <c r="S30" s="102"/>
      <c r="T30" s="102"/>
      <c r="U30" s="102"/>
      <c r="V30" s="102"/>
      <c r="W30" s="102"/>
      <c r="X30" s="102"/>
    </row>
    <row r="31" spans="2:28" s="148" customFormat="1" ht="20.399999999999999" hidden="1">
      <c r="G31" s="148">
        <f>IF($C$25=TRUE,1,0)</f>
        <v>0</v>
      </c>
      <c r="H31" s="156"/>
      <c r="I31" s="156"/>
      <c r="J31" s="157" t="s">
        <v>961</v>
      </c>
      <c r="K31" s="158"/>
      <c r="L31" s="159"/>
      <c r="M31" s="159"/>
      <c r="N31" s="159"/>
      <c r="O31" s="159"/>
      <c r="P31" s="159"/>
      <c r="Q31" s="159"/>
      <c r="R31" s="159"/>
      <c r="S31" s="159"/>
      <c r="T31" s="159"/>
      <c r="U31" s="159"/>
      <c r="V31" s="156"/>
      <c r="W31" s="156"/>
      <c r="X31" s="156"/>
    </row>
    <row r="32" spans="2:28" s="148" customFormat="1" ht="20.399999999999999" hidden="1">
      <c r="G32" s="148">
        <f t="shared" ref="G32:G51" si="0">IF($C$25=TRUE,1,0)</f>
        <v>0</v>
      </c>
      <c r="H32" s="160"/>
      <c r="I32" s="242" t="s">
        <v>962</v>
      </c>
      <c r="J32" s="161"/>
      <c r="K32" s="162"/>
      <c r="L32" s="163"/>
      <c r="M32" s="163"/>
      <c r="N32" s="163"/>
      <c r="O32" s="163"/>
      <c r="P32" s="163"/>
      <c r="Q32" s="163"/>
      <c r="R32" s="163"/>
      <c r="S32" s="163"/>
      <c r="T32" s="163"/>
      <c r="U32" s="163"/>
      <c r="V32" s="160"/>
      <c r="W32" s="160"/>
      <c r="X32" s="160"/>
    </row>
    <row r="33" spans="7:32" s="148" customFormat="1" ht="34.799999999999997" hidden="1">
      <c r="G33" s="148">
        <f t="shared" si="0"/>
        <v>0</v>
      </c>
      <c r="H33" s="241"/>
      <c r="I33" s="529">
        <f>'Assessment Information'!C62</f>
        <v>0</v>
      </c>
      <c r="J33" s="529"/>
      <c r="K33" s="529"/>
      <c r="L33" s="529"/>
      <c r="M33" s="529"/>
      <c r="N33" s="529"/>
      <c r="O33" s="529"/>
      <c r="P33" s="529"/>
      <c r="Q33" s="529"/>
      <c r="R33" s="529"/>
      <c r="S33" s="529"/>
      <c r="T33" s="529"/>
      <c r="U33" s="529"/>
      <c r="V33" s="529"/>
      <c r="W33" s="529"/>
      <c r="X33" s="529"/>
      <c r="AE33" s="341" t="str">
        <f>I33&amp;CHAR(10)</f>
        <v xml:space="preserve">0
</v>
      </c>
    </row>
    <row r="34" spans="7:32" s="148" customFormat="1" ht="21" hidden="1" thickBot="1">
      <c r="G34" s="148">
        <f t="shared" si="0"/>
        <v>0</v>
      </c>
      <c r="H34" s="160"/>
      <c r="I34" s="160"/>
      <c r="J34" s="161"/>
      <c r="K34" s="162"/>
      <c r="L34" s="163"/>
      <c r="M34" s="163"/>
      <c r="N34" s="163"/>
      <c r="O34" s="163"/>
      <c r="P34" s="163"/>
      <c r="Q34" s="163"/>
      <c r="R34" s="163"/>
      <c r="S34" s="163"/>
      <c r="T34" s="163"/>
      <c r="U34" s="163"/>
      <c r="V34" s="160"/>
      <c r="W34" s="160"/>
      <c r="X34" s="160"/>
    </row>
    <row r="35" spans="7:32" s="148" customFormat="1" ht="21" hidden="1" thickBot="1">
      <c r="G35" s="148">
        <f t="shared" si="0"/>
        <v>0</v>
      </c>
      <c r="H35" s="102"/>
      <c r="I35" s="102"/>
      <c r="J35" s="164"/>
      <c r="K35" s="164"/>
      <c r="L35" s="164"/>
      <c r="M35" s="164"/>
      <c r="N35" s="102"/>
      <c r="O35" s="165" t="s">
        <v>963</v>
      </c>
      <c r="P35" s="527" cm="1">
        <f t="array" ref="P35">IF(OR('Assessment Information'!$C$59:$F$59="Wild-Capture Fishing",'Assessment Information'!$C$59:$F$59="Wild-Capture Fishing, Processing"),'Assessment Information'!C63,IF(OR('Assessment Information'!$C$59:$F$59="Aquaculture",'Assessment Information'!$C$59:$F$59="Aquaculture, Processing"),"NA",0))</f>
        <v>0</v>
      </c>
      <c r="Q35" s="527"/>
      <c r="R35" s="527"/>
      <c r="S35" s="527"/>
      <c r="T35" s="527"/>
      <c r="U35" s="527"/>
      <c r="V35" s="527"/>
      <c r="W35" s="527"/>
      <c r="X35" s="527"/>
      <c r="AF35" s="342">
        <f>P35</f>
        <v>0</v>
      </c>
    </row>
    <row r="36" spans="7:32" s="148" customFormat="1" ht="21" hidden="1" thickBot="1">
      <c r="G36" s="148">
        <f t="shared" si="0"/>
        <v>0</v>
      </c>
      <c r="H36" s="102"/>
      <c r="I36" s="102"/>
      <c r="J36" s="164"/>
      <c r="K36" s="164"/>
      <c r="L36" s="164"/>
      <c r="M36" s="164"/>
      <c r="N36" s="102"/>
      <c r="O36" s="165" t="s">
        <v>100</v>
      </c>
      <c r="P36" s="527" cm="1">
        <f t="array" ref="P36">IF(OR('Assessment Information'!$C$59:$F$59="Wild-Capture Fishing",'Assessment Information'!$C$59:$F$59="Wild-Capture Fishing, Processing"),'Assessment Information'!C64,IF(OR('Assessment Information'!$C$59:$F$59="Aquaculture",'Assessment Information'!$C$59:$F$59="Aquaculture, Processing"),"NA",0))</f>
        <v>0</v>
      </c>
      <c r="Q36" s="527"/>
      <c r="R36" s="527"/>
      <c r="S36" s="527"/>
      <c r="T36" s="527"/>
      <c r="U36" s="527"/>
      <c r="V36" s="527"/>
      <c r="W36" s="527"/>
      <c r="X36" s="527"/>
      <c r="AF36" s="342">
        <f t="shared" ref="AF36:AF50" si="1">P36</f>
        <v>0</v>
      </c>
    </row>
    <row r="37" spans="7:32" s="148" customFormat="1" ht="21" hidden="1" thickBot="1">
      <c r="G37" s="148">
        <f t="shared" si="0"/>
        <v>0</v>
      </c>
      <c r="H37" s="102"/>
      <c r="I37" s="102"/>
      <c r="J37" s="164"/>
      <c r="K37" s="164"/>
      <c r="L37" s="164"/>
      <c r="M37" s="164"/>
      <c r="N37" s="102"/>
      <c r="O37" s="165" t="s">
        <v>101</v>
      </c>
      <c r="P37" s="527" cm="1">
        <f t="array" ref="P37">IF(OR('Assessment Information'!$C$59:$F$59="Wild-Capture Fishing",'Assessment Information'!$C$59:$F$59="Wild-Capture Fishing, Processing"),'Assessment Information'!C65,IF(OR('Assessment Information'!$C$59:$F$59="Aquaculture",'Assessment Information'!$C$59:$F$59="Aquaculture, Processing"),"NA",0))</f>
        <v>0</v>
      </c>
      <c r="Q37" s="527"/>
      <c r="R37" s="527"/>
      <c r="S37" s="527"/>
      <c r="T37" s="527"/>
      <c r="U37" s="527"/>
      <c r="V37" s="527"/>
      <c r="W37" s="527"/>
      <c r="X37" s="527"/>
      <c r="AF37" s="342">
        <f t="shared" si="1"/>
        <v>0</v>
      </c>
    </row>
    <row r="38" spans="7:32" s="148" customFormat="1" ht="21" hidden="1" thickBot="1">
      <c r="G38" s="148">
        <f t="shared" si="0"/>
        <v>0</v>
      </c>
      <c r="H38" s="102"/>
      <c r="I38" s="102"/>
      <c r="J38" s="164"/>
      <c r="K38" s="164"/>
      <c r="L38" s="164"/>
      <c r="M38" s="164"/>
      <c r="N38" s="102"/>
      <c r="O38" s="165" t="s">
        <v>103</v>
      </c>
      <c r="P38" s="527" cm="1">
        <f t="array" ref="P38">IF(OR('Assessment Information'!$C$59:$F$59="Wild-Capture Fishing",'Assessment Information'!$C$59:$F$59="Wild-Capture Fishing, Processing"),'Assessment Information'!C66,IF(OR('Assessment Information'!$C$59:$F$59="Aquaculture",'Assessment Information'!$C$59:$F$59="Aquaculture, Processing"),"NA",0))</f>
        <v>0</v>
      </c>
      <c r="Q38" s="527"/>
      <c r="R38" s="527"/>
      <c r="S38" s="527"/>
      <c r="T38" s="527"/>
      <c r="U38" s="527"/>
      <c r="V38" s="527"/>
      <c r="W38" s="527"/>
      <c r="X38" s="527"/>
      <c r="AF38" s="342">
        <f t="shared" si="1"/>
        <v>0</v>
      </c>
    </row>
    <row r="39" spans="7:32" s="148" customFormat="1" ht="21" hidden="1" thickBot="1">
      <c r="G39" s="148">
        <f t="shared" si="0"/>
        <v>0</v>
      </c>
      <c r="H39" s="102"/>
      <c r="I39" s="102"/>
      <c r="J39" s="164"/>
      <c r="K39" s="164"/>
      <c r="L39" s="164"/>
      <c r="M39" s="164"/>
      <c r="N39" s="102"/>
      <c r="O39" s="165" t="s">
        <v>104</v>
      </c>
      <c r="P39" s="527" cm="1">
        <f t="array" ref="P39">IF(OR('Assessment Information'!$C$59:$F$59="Wild-Capture Fishing",'Assessment Information'!$C$59:$F$59="Wild-Capture Fishing, Processing"),'Assessment Information'!C67,IF(OR('Assessment Information'!$C$59:$F$59="Aquaculture",'Assessment Information'!$C$59:$F$59="Aquaculture, Processing"),"NA",0))</f>
        <v>0</v>
      </c>
      <c r="Q39" s="527"/>
      <c r="R39" s="527"/>
      <c r="S39" s="527"/>
      <c r="T39" s="527"/>
      <c r="U39" s="527"/>
      <c r="V39" s="527"/>
      <c r="W39" s="527"/>
      <c r="X39" s="527"/>
      <c r="AF39" s="342">
        <f t="shared" si="1"/>
        <v>0</v>
      </c>
    </row>
    <row r="40" spans="7:32" s="148" customFormat="1" ht="21" hidden="1" thickBot="1">
      <c r="G40" s="148">
        <f t="shared" si="0"/>
        <v>0</v>
      </c>
      <c r="H40" s="102"/>
      <c r="I40" s="102"/>
      <c r="J40" s="164"/>
      <c r="K40" s="164"/>
      <c r="L40" s="164"/>
      <c r="M40" s="164"/>
      <c r="N40" s="102"/>
      <c r="O40" s="165" t="s">
        <v>964</v>
      </c>
      <c r="P40" s="527" cm="1">
        <f t="array" ref="P40">IF(OR('Assessment Information'!$C$59:$F$59="Wild-Capture Fishing",'Assessment Information'!$C$59:$F$59="Wild-Capture Fishing, Processing"),'Assessment Information'!C68,IF(OR('Assessment Information'!$C$59:$F$59="Aquaculture",'Assessment Information'!$C$59:$F$59="Aquaculture, Processing"),"NA",0))</f>
        <v>0</v>
      </c>
      <c r="Q40" s="527"/>
      <c r="R40" s="527"/>
      <c r="S40" s="527"/>
      <c r="T40" s="527"/>
      <c r="U40" s="527"/>
      <c r="V40" s="527"/>
      <c r="W40" s="527"/>
      <c r="X40" s="527"/>
      <c r="AF40" s="342">
        <f t="shared" si="1"/>
        <v>0</v>
      </c>
    </row>
    <row r="41" spans="7:32" s="148" customFormat="1" ht="21" hidden="1" thickBot="1">
      <c r="G41" s="148">
        <f t="shared" si="0"/>
        <v>0</v>
      </c>
      <c r="H41" s="102"/>
      <c r="I41" s="102"/>
      <c r="J41" s="530" t="s">
        <v>106</v>
      </c>
      <c r="K41" s="530"/>
      <c r="L41" s="530"/>
      <c r="M41" s="530"/>
      <c r="N41" s="530"/>
      <c r="O41" s="530"/>
      <c r="P41" s="527" cm="1">
        <f t="array" ref="P41">IF(OR('Assessment Information'!$C$59:$F$59="Wild-Capture Fishing",'Assessment Information'!$C$59:$F$59="Wild-Capture Fishing, Processing"),'Assessment Information'!C69,IF(OR('Assessment Information'!$C$59:$F$59="Aquaculture",'Assessment Information'!$C$59:$F$59="Aquaculture, Processing"),"NA",0))</f>
        <v>0</v>
      </c>
      <c r="Q41" s="527"/>
      <c r="R41" s="527"/>
      <c r="S41" s="527"/>
      <c r="T41" s="527"/>
      <c r="U41" s="527"/>
      <c r="V41" s="527"/>
      <c r="W41" s="527"/>
      <c r="X41" s="527"/>
      <c r="AF41" s="342">
        <f t="shared" si="1"/>
        <v>0</v>
      </c>
    </row>
    <row r="42" spans="7:32" s="148" customFormat="1" ht="21" hidden="1" thickBot="1">
      <c r="G42" s="148">
        <f t="shared" si="0"/>
        <v>0</v>
      </c>
      <c r="H42" s="102"/>
      <c r="I42" s="102"/>
      <c r="J42" s="164"/>
      <c r="K42" s="164"/>
      <c r="L42" s="164"/>
      <c r="M42" s="164"/>
      <c r="N42" s="102"/>
      <c r="O42" s="165" t="s">
        <v>107</v>
      </c>
      <c r="P42" s="527" cm="1">
        <f t="array" ref="P42">IF(OR('Assessment Information'!$C$59:$F$59="Wild-Capture Fishing",'Assessment Information'!$C$59:$F$59="Wild-Capture Fishing, Processing"),'Assessment Information'!C70,IF(OR('Assessment Information'!$C$59:$F$59="Aquaculture",'Assessment Information'!$C$59:$F$59="Aquaculture, Processing"),"NA",0))</f>
        <v>0</v>
      </c>
      <c r="Q42" s="527"/>
      <c r="R42" s="527"/>
      <c r="S42" s="527"/>
      <c r="T42" s="527"/>
      <c r="U42" s="527"/>
      <c r="V42" s="527"/>
      <c r="W42" s="527"/>
      <c r="X42" s="527"/>
      <c r="AF42" s="342">
        <f t="shared" si="1"/>
        <v>0</v>
      </c>
    </row>
    <row r="43" spans="7:32" s="148" customFormat="1" ht="21" hidden="1" thickBot="1">
      <c r="G43" s="148">
        <f t="shared" si="0"/>
        <v>0</v>
      </c>
      <c r="H43" s="102"/>
      <c r="I43" s="102"/>
      <c r="J43" s="164"/>
      <c r="K43" s="164"/>
      <c r="L43" s="164"/>
      <c r="M43" s="164"/>
      <c r="N43" s="102"/>
      <c r="O43" s="165" t="s">
        <v>108</v>
      </c>
      <c r="P43" s="527" cm="1">
        <f t="array" ref="P43">IF(OR('Assessment Information'!$C$59:$F$59="Wild-Capture Fishing",'Assessment Information'!$C$59:$F$59="Wild-Capture Fishing, Processing"),'Assessment Information'!C71,IF(OR('Assessment Information'!$C$59:$F$59="Aquaculture",'Assessment Information'!$C$59:$F$59="Aquaculture, Processing"),"NA",0))</f>
        <v>0</v>
      </c>
      <c r="Q43" s="527"/>
      <c r="R43" s="527"/>
      <c r="S43" s="527"/>
      <c r="T43" s="527"/>
      <c r="U43" s="527"/>
      <c r="V43" s="527"/>
      <c r="W43" s="527"/>
      <c r="X43" s="527"/>
      <c r="AF43" s="342">
        <f t="shared" si="1"/>
        <v>0</v>
      </c>
    </row>
    <row r="44" spans="7:32" s="148" customFormat="1" ht="21" hidden="1" thickBot="1">
      <c r="G44" s="148">
        <f t="shared" si="0"/>
        <v>0</v>
      </c>
      <c r="H44" s="102"/>
      <c r="I44" s="102"/>
      <c r="J44" s="164"/>
      <c r="K44" s="164"/>
      <c r="L44" s="164"/>
      <c r="M44" s="164"/>
      <c r="N44" s="102"/>
      <c r="O44" s="165" t="s">
        <v>109</v>
      </c>
      <c r="P44" s="527" cm="1">
        <f t="array" ref="P44">IF(OR('Assessment Information'!$C$59:$F$59="Wild-Capture Fishing",'Assessment Information'!$C$59:$F$59="Wild-Capture Fishing, Processing"),'Assessment Information'!C72,IF(OR('Assessment Information'!$C$59:$F$59="Aquaculture",'Assessment Information'!$C$59:$F$59="Aquaculture, Processing"),"NA",0))</f>
        <v>0</v>
      </c>
      <c r="Q44" s="527"/>
      <c r="R44" s="527"/>
      <c r="S44" s="527"/>
      <c r="T44" s="527"/>
      <c r="U44" s="527"/>
      <c r="V44" s="527"/>
      <c r="W44" s="527"/>
      <c r="X44" s="527"/>
      <c r="AF44" s="342">
        <f t="shared" si="1"/>
        <v>0</v>
      </c>
    </row>
    <row r="45" spans="7:32" s="148" customFormat="1" ht="21" hidden="1" thickBot="1">
      <c r="G45" s="148">
        <f t="shared" si="0"/>
        <v>0</v>
      </c>
      <c r="H45" s="102"/>
      <c r="I45" s="102"/>
      <c r="J45" s="164"/>
      <c r="K45" s="164"/>
      <c r="L45" s="164"/>
      <c r="M45" s="164"/>
      <c r="N45" s="102"/>
      <c r="O45" s="165" t="s">
        <v>113</v>
      </c>
      <c r="P45" s="527" cm="1">
        <f t="array" ref="P45">IF(OR('Assessment Information'!$C$59:$F$59="Wild-Capture Fishing",'Assessment Information'!$C$59:$F$59="Wild-Capture Fishing, Processing"),'Assessment Information'!C75,IF(OR('Assessment Information'!$C$59:$F$59="Aquaculture",'Assessment Information'!$C$59:$F$59="Aquaculture, Processing"),"NA",0))</f>
        <v>0</v>
      </c>
      <c r="Q45" s="527"/>
      <c r="R45" s="527"/>
      <c r="S45" s="527"/>
      <c r="T45" s="527"/>
      <c r="U45" s="527"/>
      <c r="V45" s="527"/>
      <c r="W45" s="527"/>
      <c r="X45" s="527"/>
      <c r="AF45" s="342">
        <f t="shared" si="1"/>
        <v>0</v>
      </c>
    </row>
    <row r="46" spans="7:32" s="148" customFormat="1" ht="21" hidden="1" thickBot="1">
      <c r="G46" s="148">
        <f t="shared" si="0"/>
        <v>0</v>
      </c>
      <c r="H46" s="102"/>
      <c r="I46" s="102"/>
      <c r="J46" s="164"/>
      <c r="K46" s="164"/>
      <c r="L46" s="164"/>
      <c r="M46" s="164"/>
      <c r="N46" s="102"/>
      <c r="O46" s="165" t="s">
        <v>114</v>
      </c>
      <c r="P46" s="527" cm="1">
        <f t="array" ref="P46">IF(OR('Assessment Information'!$C$59:$F$59="Wild-Capture Fishing",'Assessment Information'!$C$59:$F$59="Wild-Capture Fishing, Processing"),'Assessment Information'!C76,IF(OR('Assessment Information'!$C$59:$F$59="Aquaculture",'Assessment Information'!$C$59:$F$59="Aquaculture, Processing"),"NA",0))</f>
        <v>0</v>
      </c>
      <c r="Q46" s="527"/>
      <c r="R46" s="527"/>
      <c r="S46" s="527"/>
      <c r="T46" s="527"/>
      <c r="U46" s="527"/>
      <c r="V46" s="527"/>
      <c r="W46" s="527"/>
      <c r="X46" s="527"/>
      <c r="AF46" s="342">
        <f t="shared" si="1"/>
        <v>0</v>
      </c>
    </row>
    <row r="47" spans="7:32" s="148" customFormat="1" ht="21" hidden="1" thickBot="1">
      <c r="G47" s="148">
        <f t="shared" si="0"/>
        <v>0</v>
      </c>
      <c r="H47" s="102"/>
      <c r="I47" s="102"/>
      <c r="J47" s="164"/>
      <c r="K47" s="164"/>
      <c r="L47" s="164"/>
      <c r="M47" s="164"/>
      <c r="N47" s="102"/>
      <c r="O47" s="165" t="s">
        <v>115</v>
      </c>
      <c r="P47" s="527" cm="1">
        <f t="array" ref="P47">IF(OR('Assessment Information'!$C$59:$F$59="Wild-Capture Fishing",'Assessment Information'!$C$59:$F$59="Wild-Capture Fishing, Processing"),'Assessment Information'!C77,IF(OR('Assessment Information'!$C$59:$F$59="Aquaculture",'Assessment Information'!$C$59:$F$59="Aquaculture, Processing"),"NA",0))</f>
        <v>0</v>
      </c>
      <c r="Q47" s="527"/>
      <c r="R47" s="527"/>
      <c r="S47" s="527"/>
      <c r="T47" s="527"/>
      <c r="U47" s="527"/>
      <c r="V47" s="527"/>
      <c r="W47" s="527"/>
      <c r="X47" s="527"/>
      <c r="AF47" s="342">
        <f t="shared" si="1"/>
        <v>0</v>
      </c>
    </row>
    <row r="48" spans="7:32" s="148" customFormat="1" ht="21" hidden="1" thickBot="1">
      <c r="G48" s="148">
        <f t="shared" si="0"/>
        <v>0</v>
      </c>
      <c r="H48" s="102"/>
      <c r="I48" s="102"/>
      <c r="J48" s="164"/>
      <c r="K48" s="164"/>
      <c r="L48" s="164"/>
      <c r="M48" s="164"/>
      <c r="N48" s="102"/>
      <c r="O48" s="165" t="s">
        <v>116</v>
      </c>
      <c r="P48" s="527" cm="1">
        <f t="array" ref="P48">IF(OR('Assessment Information'!$C$59:$F$59="Wild-Capture Fishing",'Assessment Information'!$C$59:$F$59="Wild-Capture Fishing, Processing"),'Assessment Information'!C78,IF(OR('Assessment Information'!$C$59:$F$59="Aquaculture",'Assessment Information'!$C$59:$F$59="Aquaculture, Processing"),"NA",0))</f>
        <v>0</v>
      </c>
      <c r="Q48" s="527"/>
      <c r="R48" s="527"/>
      <c r="S48" s="527"/>
      <c r="T48" s="527"/>
      <c r="U48" s="527"/>
      <c r="V48" s="527"/>
      <c r="W48" s="527"/>
      <c r="X48" s="527"/>
      <c r="AF48" s="342">
        <f t="shared" si="1"/>
        <v>0</v>
      </c>
    </row>
    <row r="49" spans="7:32" s="148" customFormat="1" ht="21" hidden="1" thickBot="1">
      <c r="G49" s="148">
        <f t="shared" si="0"/>
        <v>0</v>
      </c>
      <c r="H49" s="102"/>
      <c r="I49" s="102"/>
      <c r="J49" s="164"/>
      <c r="K49" s="164"/>
      <c r="L49" s="164"/>
      <c r="M49" s="164"/>
      <c r="N49" s="102"/>
      <c r="O49" s="165" t="s">
        <v>965</v>
      </c>
      <c r="P49" s="527" cm="1">
        <f t="array" ref="P49">IF(OR('Assessment Information'!$C$59:$F$59="Wild-Capture Fishing",'Assessment Information'!$C$59:$F$59="Wild-Capture Fishing, Processing"),'Assessment Information'!C79,IF(OR('Assessment Information'!$C$59:$F$59="Aquaculture",'Assessment Information'!$C$59:$F$59="Aquaculture, Processing"),"NA",0))</f>
        <v>0</v>
      </c>
      <c r="Q49" s="527"/>
      <c r="R49" s="527"/>
      <c r="S49" s="527"/>
      <c r="T49" s="527"/>
      <c r="U49" s="527"/>
      <c r="V49" s="527"/>
      <c r="W49" s="527"/>
      <c r="X49" s="527"/>
      <c r="AF49" s="342">
        <f t="shared" si="1"/>
        <v>0</v>
      </c>
    </row>
    <row r="50" spans="7:32" s="148" customFormat="1" ht="21" hidden="1" thickBot="1">
      <c r="G50" s="148">
        <f t="shared" si="0"/>
        <v>0</v>
      </c>
      <c r="H50" s="102"/>
      <c r="I50" s="102"/>
      <c r="J50" s="164"/>
      <c r="K50" s="164"/>
      <c r="L50" s="164"/>
      <c r="M50" s="164"/>
      <c r="N50" s="102"/>
      <c r="O50" s="165" t="s">
        <v>118</v>
      </c>
      <c r="P50" s="527" cm="1">
        <f t="array" ref="P50">IF(OR('Assessment Information'!$C$59:$F$59="Wild-Capture Fishing",'Assessment Information'!$C$59:$F$59="Wild-Capture Fishing, Processing"),'Assessment Information'!C80,IF(OR('Assessment Information'!$C$59:$F$59="Aquaculture",'Assessment Information'!$C$59:$F$59="Aquaculture, Processing"),"NA",0))</f>
        <v>0</v>
      </c>
      <c r="Q50" s="527"/>
      <c r="R50" s="527"/>
      <c r="S50" s="527"/>
      <c r="T50" s="527"/>
      <c r="U50" s="527"/>
      <c r="V50" s="527"/>
      <c r="W50" s="527"/>
      <c r="X50" s="527"/>
      <c r="AF50" s="342">
        <f t="shared" si="1"/>
        <v>0</v>
      </c>
    </row>
    <row r="51" spans="7:32" s="148" customFormat="1" hidden="1">
      <c r="G51" s="148">
        <f t="shared" si="0"/>
        <v>0</v>
      </c>
      <c r="H51" s="102"/>
      <c r="I51" s="102"/>
      <c r="J51" s="102"/>
      <c r="K51" s="102"/>
      <c r="L51" s="102"/>
      <c r="M51" s="102"/>
      <c r="N51" s="102"/>
      <c r="O51" s="102"/>
      <c r="P51" s="166"/>
      <c r="Q51" s="166"/>
      <c r="R51" s="166"/>
      <c r="S51" s="166"/>
      <c r="T51" s="166"/>
      <c r="U51" s="166"/>
      <c r="V51" s="166"/>
      <c r="W51" s="166"/>
      <c r="X51" s="166"/>
    </row>
    <row r="52" spans="7:32" s="148" customFormat="1" ht="20.399999999999999" hidden="1">
      <c r="G52" s="148">
        <f>IF($C$26=TRUE,1,0)</f>
        <v>0</v>
      </c>
      <c r="H52" s="167"/>
      <c r="I52" s="167"/>
      <c r="J52" s="168" t="s">
        <v>966</v>
      </c>
      <c r="K52" s="169"/>
      <c r="L52" s="170"/>
      <c r="M52" s="170"/>
      <c r="N52" s="170"/>
      <c r="O52" s="170"/>
      <c r="P52" s="171"/>
      <c r="Q52" s="171"/>
      <c r="R52" s="171"/>
      <c r="S52" s="171"/>
      <c r="T52" s="171"/>
      <c r="U52" s="171"/>
      <c r="V52" s="172"/>
      <c r="W52" s="172"/>
      <c r="X52" s="172"/>
    </row>
    <row r="53" spans="7:32" s="148" customFormat="1" ht="20.399999999999999" hidden="1">
      <c r="G53" s="148">
        <f t="shared" ref="G53:G68" si="2">IF($C$26=TRUE,1,0)</f>
        <v>0</v>
      </c>
      <c r="H53" s="160"/>
      <c r="I53" s="242" t="s">
        <v>967</v>
      </c>
      <c r="J53" s="161"/>
      <c r="K53" s="162"/>
      <c r="L53" s="163"/>
      <c r="M53" s="163"/>
      <c r="N53" s="163"/>
      <c r="O53" s="163"/>
      <c r="P53" s="173"/>
      <c r="Q53" s="173"/>
      <c r="R53" s="173"/>
      <c r="S53" s="173"/>
      <c r="T53" s="173"/>
      <c r="U53" s="173"/>
      <c r="V53" s="174"/>
      <c r="W53" s="174"/>
      <c r="X53" s="174"/>
    </row>
    <row r="54" spans="7:32" s="148" customFormat="1" ht="34.799999999999997" hidden="1">
      <c r="G54" s="148">
        <f t="shared" si="2"/>
        <v>0</v>
      </c>
      <c r="H54" s="241"/>
      <c r="I54" s="529">
        <f>'Assessment Information'!C100</f>
        <v>0</v>
      </c>
      <c r="J54" s="529"/>
      <c r="K54" s="529"/>
      <c r="L54" s="529"/>
      <c r="M54" s="529"/>
      <c r="N54" s="529"/>
      <c r="O54" s="529"/>
      <c r="P54" s="529"/>
      <c r="Q54" s="529"/>
      <c r="R54" s="529"/>
      <c r="S54" s="529"/>
      <c r="T54" s="529"/>
      <c r="U54" s="529"/>
      <c r="V54" s="529"/>
      <c r="W54" s="529"/>
      <c r="X54" s="529"/>
      <c r="AE54" s="341" t="str">
        <f>I54&amp;CHAR(10)</f>
        <v xml:space="preserve">0
</v>
      </c>
      <c r="AF54" s="342">
        <f>P54</f>
        <v>0</v>
      </c>
    </row>
    <row r="55" spans="7:32" s="148" customFormat="1" ht="20.399999999999999" hidden="1">
      <c r="G55" s="148">
        <f t="shared" si="2"/>
        <v>0</v>
      </c>
      <c r="H55" s="160"/>
      <c r="I55" s="160"/>
      <c r="J55" s="161"/>
      <c r="K55" s="162"/>
      <c r="L55" s="163"/>
      <c r="M55" s="163"/>
      <c r="N55" s="163"/>
      <c r="O55" s="163"/>
      <c r="P55" s="173"/>
      <c r="Q55" s="173"/>
      <c r="R55" s="173"/>
      <c r="S55" s="173"/>
      <c r="T55" s="173"/>
      <c r="U55" s="173"/>
      <c r="V55" s="174"/>
      <c r="W55" s="174"/>
      <c r="X55" s="174"/>
    </row>
    <row r="56" spans="7:32" s="148" customFormat="1" ht="21" hidden="1" thickBot="1">
      <c r="G56" s="148">
        <f t="shared" si="2"/>
        <v>0</v>
      </c>
      <c r="H56" s="102"/>
      <c r="I56" s="102"/>
      <c r="J56" s="102"/>
      <c r="K56" s="102"/>
      <c r="L56" s="102"/>
      <c r="M56" s="102"/>
      <c r="N56" s="102"/>
      <c r="O56" s="165" t="s">
        <v>133</v>
      </c>
      <c r="P56" s="531" cm="1">
        <f t="array" ref="P56">IF(OR('Assessment Information'!$C$59:$F$59="Wild-Capture Fishing",'Assessment Information'!$C$59:$F$59="Wild-Capture Fishing, Processing"),"NA",IF(OR('Assessment Information'!$C$59:$F$59="Aquaculture",'Assessment Information'!$C$59:$F$59="Aquaculture, Processing"),'Assessment Information'!C101,0))</f>
        <v>0</v>
      </c>
      <c r="Q56" s="531"/>
      <c r="R56" s="531"/>
      <c r="S56" s="531"/>
      <c r="T56" s="531"/>
      <c r="U56" s="531"/>
      <c r="V56" s="531"/>
      <c r="W56" s="531"/>
      <c r="X56" s="531"/>
      <c r="AF56" s="342">
        <f t="shared" ref="AF56:AF65" si="3">P56</f>
        <v>0</v>
      </c>
    </row>
    <row r="57" spans="7:32" s="148" customFormat="1" ht="21" hidden="1" thickBot="1">
      <c r="G57" s="148">
        <f t="shared" si="2"/>
        <v>0</v>
      </c>
      <c r="H57" s="102"/>
      <c r="I57" s="102"/>
      <c r="J57" s="102"/>
      <c r="K57" s="102"/>
      <c r="L57" s="102"/>
      <c r="M57" s="102"/>
      <c r="N57" s="102"/>
      <c r="O57" s="165" t="s">
        <v>968</v>
      </c>
      <c r="P57" s="527" cm="1">
        <f t="array" ref="P57">IF(OR('Assessment Information'!$C$59:$F$59="Wild-Capture Fishing",'Assessment Information'!$C$59:$F$59="Wild-Capture Fishing, Processing"),"NA",IF(OR('Assessment Information'!$C$59:$F$59="Aquaculture",'Assessment Information'!$C$59:$F$59="Aquaculture, Processing"),'Assessment Information'!C102,0))</f>
        <v>0</v>
      </c>
      <c r="Q57" s="527"/>
      <c r="R57" s="527"/>
      <c r="S57" s="527"/>
      <c r="T57" s="527"/>
      <c r="U57" s="527"/>
      <c r="V57" s="527"/>
      <c r="W57" s="527"/>
      <c r="X57" s="527"/>
      <c r="AF57" s="342">
        <f t="shared" si="3"/>
        <v>0</v>
      </c>
    </row>
    <row r="58" spans="7:32" s="148" customFormat="1" ht="21" hidden="1" thickBot="1">
      <c r="G58" s="148">
        <f t="shared" si="2"/>
        <v>0</v>
      </c>
      <c r="H58" s="102"/>
      <c r="I58" s="102"/>
      <c r="J58" s="102"/>
      <c r="K58" s="102"/>
      <c r="L58" s="102"/>
      <c r="M58" s="102"/>
      <c r="N58" s="102"/>
      <c r="O58" s="165" t="s">
        <v>135</v>
      </c>
      <c r="P58" s="527" cm="1">
        <f t="array" ref="P58">IF(OR('Assessment Information'!$C$59:$F$59="Wild-Capture Fishing",'Assessment Information'!$C$59:$F$59="Wild-Capture Fishing, Processing"),"NA",IF(OR('Assessment Information'!$C$59:$F$59="Aquaculture",'Assessment Information'!$C$59:$F$59="Aquaculture, Processing"),'Assessment Information'!C103,0))</f>
        <v>0</v>
      </c>
      <c r="Q58" s="527"/>
      <c r="R58" s="527"/>
      <c r="S58" s="527"/>
      <c r="T58" s="527"/>
      <c r="U58" s="527"/>
      <c r="V58" s="527"/>
      <c r="W58" s="527"/>
      <c r="X58" s="527"/>
      <c r="AF58" s="342">
        <f t="shared" si="3"/>
        <v>0</v>
      </c>
    </row>
    <row r="59" spans="7:32" s="148" customFormat="1" ht="21" hidden="1" thickBot="1">
      <c r="G59" s="148">
        <f t="shared" si="2"/>
        <v>0</v>
      </c>
      <c r="H59" s="102"/>
      <c r="I59" s="102"/>
      <c r="J59" s="102"/>
      <c r="K59" s="102"/>
      <c r="L59" s="102"/>
      <c r="M59" s="102"/>
      <c r="N59" s="102"/>
      <c r="O59" s="165" t="s">
        <v>116</v>
      </c>
      <c r="P59" s="527" cm="1">
        <f t="array" ref="P59">IF(OR('Assessment Information'!$C$59:$F$59="Wild-Capture Fishing",'Assessment Information'!$C$59:$F$59="Wild-Capture Fishing, Processing"),"NA",IF(OR('Assessment Information'!$C$59:$F$59="Aquaculture",'Assessment Information'!$C$59:$F$59="Aquaculture, Processing"),'Assessment Information'!C104,0))</f>
        <v>0</v>
      </c>
      <c r="Q59" s="527"/>
      <c r="R59" s="527"/>
      <c r="S59" s="527"/>
      <c r="T59" s="527"/>
      <c r="U59" s="527"/>
      <c r="V59" s="527"/>
      <c r="W59" s="527"/>
      <c r="X59" s="527"/>
      <c r="AF59" s="342">
        <f t="shared" si="3"/>
        <v>0</v>
      </c>
    </row>
    <row r="60" spans="7:32" s="148" customFormat="1" ht="21" hidden="1" thickBot="1">
      <c r="G60" s="148">
        <f t="shared" si="2"/>
        <v>0</v>
      </c>
      <c r="H60" s="102"/>
      <c r="I60" s="102"/>
      <c r="J60" s="102"/>
      <c r="K60" s="102"/>
      <c r="L60" s="102"/>
      <c r="M60" s="102"/>
      <c r="N60" s="102"/>
      <c r="O60" s="165" t="s">
        <v>965</v>
      </c>
      <c r="P60" s="527" cm="1">
        <f t="array" ref="P60">IF(OR('Assessment Information'!$C$59:$F$59="Wild-Capture Fishing",'Assessment Information'!$C$59:$F$59="Wild-Capture Fishing, Processing"),"NA",IF(OR('Assessment Information'!$C$59:$F$59="Aquaculture",'Assessment Information'!$C$59:$F$59="Aquaculture, Processing"),'Assessment Information'!C105,0))</f>
        <v>0</v>
      </c>
      <c r="Q60" s="527"/>
      <c r="R60" s="527"/>
      <c r="S60" s="527"/>
      <c r="T60" s="527"/>
      <c r="U60" s="527"/>
      <c r="V60" s="527"/>
      <c r="W60" s="527"/>
      <c r="X60" s="527"/>
      <c r="AF60" s="342">
        <f t="shared" si="3"/>
        <v>0</v>
      </c>
    </row>
    <row r="61" spans="7:32" s="148" customFormat="1" ht="21" hidden="1" thickBot="1">
      <c r="G61" s="148">
        <f t="shared" si="2"/>
        <v>0</v>
      </c>
      <c r="H61" s="102"/>
      <c r="I61" s="102"/>
      <c r="J61" s="102"/>
      <c r="K61" s="102"/>
      <c r="L61" s="102"/>
      <c r="M61" s="102"/>
      <c r="N61" s="102"/>
      <c r="O61" s="165" t="s">
        <v>118</v>
      </c>
      <c r="P61" s="527" cm="1">
        <f t="array" ref="P61">IF(OR('Assessment Information'!$C$59:$F$59="Wild-Capture Fishing",'Assessment Information'!$C$59:$F$59="Wild-Capture Fishing, Processing"),"NA",IF(OR('Assessment Information'!$C$59:$F$59="Aquaculture",'Assessment Information'!$C$59:$F$59="Aquaculture, Processing"),'Assessment Information'!C106,0))</f>
        <v>0</v>
      </c>
      <c r="Q61" s="527"/>
      <c r="R61" s="527"/>
      <c r="S61" s="527"/>
      <c r="T61" s="527"/>
      <c r="U61" s="527"/>
      <c r="V61" s="527"/>
      <c r="W61" s="527"/>
      <c r="X61" s="527"/>
      <c r="AF61" s="342">
        <f t="shared" si="3"/>
        <v>0</v>
      </c>
    </row>
    <row r="62" spans="7:32" s="148" customFormat="1" ht="21" hidden="1" thickBot="1">
      <c r="G62" s="148">
        <f t="shared" si="2"/>
        <v>0</v>
      </c>
      <c r="H62" s="102"/>
      <c r="I62" s="102"/>
      <c r="J62" s="102"/>
      <c r="K62" s="102"/>
      <c r="L62" s="102"/>
      <c r="M62" s="102"/>
      <c r="N62" s="102"/>
      <c r="O62" s="165" t="s">
        <v>963</v>
      </c>
      <c r="P62" s="527" cm="1">
        <f t="array" ref="P62">IF(OR('Assessment Information'!$C$59:$F$59="Wild-Capture Fishing",'Assessment Information'!$C$59:$F$59="Wild-Capture Fishing, Processing"),"NA",IF(OR('Assessment Information'!$C$59:$F$59="Aquaculture",'Assessment Information'!$C$59:$F$59="Aquaculture, Processing"),'Assessment Information'!C107,0))</f>
        <v>0</v>
      </c>
      <c r="Q62" s="527"/>
      <c r="R62" s="527"/>
      <c r="S62" s="527"/>
      <c r="T62" s="527"/>
      <c r="U62" s="527"/>
      <c r="V62" s="527"/>
      <c r="W62" s="527"/>
      <c r="X62" s="527"/>
      <c r="AF62" s="342">
        <f t="shared" si="3"/>
        <v>0</v>
      </c>
    </row>
    <row r="63" spans="7:32" s="148" customFormat="1" ht="21" hidden="1" thickBot="1">
      <c r="G63" s="148">
        <f t="shared" si="2"/>
        <v>0</v>
      </c>
      <c r="H63" s="102"/>
      <c r="I63" s="102"/>
      <c r="J63" s="102"/>
      <c r="K63" s="102"/>
      <c r="L63" s="102"/>
      <c r="M63" s="102"/>
      <c r="N63" s="102"/>
      <c r="O63" s="165" t="s">
        <v>139</v>
      </c>
      <c r="P63" s="527" cm="1">
        <f t="array" ref="P63">IF(OR('Assessment Information'!$C$59:$F$59="Wild-Capture Fishing",'Assessment Information'!$C$59:$F$59="Wild-Capture Fishing, Processing"),"NA",IF(OR('Assessment Information'!$C$59:$F$59="Aquaculture",'Assessment Information'!$C$59:$F$59="Aquaculture, Processing"),'Assessment Information'!C110,))</f>
        <v>0</v>
      </c>
      <c r="Q63" s="527"/>
      <c r="R63" s="527"/>
      <c r="S63" s="527"/>
      <c r="T63" s="527"/>
      <c r="U63" s="527"/>
      <c r="V63" s="527"/>
      <c r="W63" s="527"/>
      <c r="X63" s="527"/>
      <c r="AF63" s="342">
        <f t="shared" si="3"/>
        <v>0</v>
      </c>
    </row>
    <row r="64" spans="7:32" s="148" customFormat="1" ht="21" hidden="1" thickBot="1">
      <c r="G64" s="148">
        <f t="shared" si="2"/>
        <v>0</v>
      </c>
      <c r="H64" s="102"/>
      <c r="I64" s="102"/>
      <c r="J64" s="102"/>
      <c r="K64" s="102"/>
      <c r="L64" s="102"/>
      <c r="M64" s="102"/>
      <c r="N64" s="102"/>
      <c r="O64" s="165" t="s">
        <v>137</v>
      </c>
      <c r="P64" s="527" cm="1">
        <f t="array" ref="P64">IF(OR('Assessment Information'!$C$59:$F$59="Wild-Capture Fishing",'Assessment Information'!$C$59:$F$59="Wild-Capture Fishing, Processing"),"NA",IF(OR('Assessment Information'!$C$59:$F$59="Aquaculture",'Assessment Information'!$C$59:$F$59="Aquaculture, Processing"),'Assessment Information'!C108,))</f>
        <v>0</v>
      </c>
      <c r="Q64" s="527"/>
      <c r="R64" s="527"/>
      <c r="S64" s="527"/>
      <c r="T64" s="527"/>
      <c r="U64" s="527"/>
      <c r="V64" s="527"/>
      <c r="W64" s="527"/>
      <c r="X64" s="527"/>
      <c r="AF64" s="342">
        <f t="shared" si="3"/>
        <v>0</v>
      </c>
    </row>
    <row r="65" spans="7:32" s="148" customFormat="1" ht="21" hidden="1" thickBot="1">
      <c r="G65" s="148">
        <f t="shared" si="2"/>
        <v>0</v>
      </c>
      <c r="H65" s="102"/>
      <c r="I65" s="102"/>
      <c r="J65" s="102"/>
      <c r="K65" s="102"/>
      <c r="L65" s="102"/>
      <c r="M65" s="102"/>
      <c r="N65" s="102"/>
      <c r="O65" s="165" t="s">
        <v>969</v>
      </c>
      <c r="P65" s="527" cm="1">
        <f t="array" ref="P65">IF(OR('Assessment Information'!$C$59:$F$59="Wild-Capture Fishing",'Assessment Information'!$C$59:$F$59="Wild-Capture Fishing, Processing"),"NA",IF(OR('Assessment Information'!$C$59:$F$59="Aquaculture",'Assessment Information'!$C$59:$F$59="Aquaculture, Processing"),'Assessment Information'!C109,))</f>
        <v>0</v>
      </c>
      <c r="Q65" s="527"/>
      <c r="R65" s="527"/>
      <c r="S65" s="527"/>
      <c r="T65" s="527"/>
      <c r="U65" s="527"/>
      <c r="V65" s="527"/>
      <c r="W65" s="527"/>
      <c r="X65" s="527"/>
      <c r="AF65" s="342">
        <f t="shared" si="3"/>
        <v>0</v>
      </c>
    </row>
    <row r="66" spans="7:32" s="148" customFormat="1" ht="20.399999999999999" hidden="1">
      <c r="G66" s="148">
        <f t="shared" si="2"/>
        <v>0</v>
      </c>
      <c r="H66" s="102"/>
      <c r="I66" s="102"/>
      <c r="J66" s="102"/>
      <c r="K66" s="102"/>
      <c r="L66" s="102"/>
      <c r="M66" s="102"/>
      <c r="N66" s="102"/>
      <c r="O66" s="165"/>
      <c r="P66" s="175"/>
      <c r="Q66" s="175"/>
      <c r="R66" s="175"/>
      <c r="S66" s="175"/>
      <c r="T66" s="175"/>
      <c r="U66" s="175"/>
      <c r="V66" s="175"/>
      <c r="W66" s="175"/>
      <c r="X66" s="175"/>
    </row>
    <row r="67" spans="7:32" s="148" customFormat="1" hidden="1">
      <c r="G67" s="148">
        <f t="shared" si="2"/>
        <v>0</v>
      </c>
    </row>
    <row r="68" spans="7:32" s="148" customFormat="1" hidden="1">
      <c r="G68" s="148">
        <f t="shared" si="2"/>
        <v>0</v>
      </c>
    </row>
    <row r="69" spans="7:32" s="148" customFormat="1" ht="20.399999999999999" hidden="1">
      <c r="G69" s="148">
        <f>IF($C$27=TRUE,1,0)</f>
        <v>0</v>
      </c>
      <c r="H69" s="176"/>
      <c r="I69" s="176"/>
      <c r="J69" s="177" t="s">
        <v>970</v>
      </c>
      <c r="K69" s="178"/>
      <c r="L69" s="179"/>
      <c r="M69" s="179"/>
      <c r="N69" s="179"/>
      <c r="O69" s="179"/>
      <c r="P69" s="180"/>
      <c r="Q69" s="180"/>
      <c r="R69" s="180"/>
      <c r="S69" s="180"/>
      <c r="T69" s="180"/>
      <c r="U69" s="180"/>
      <c r="V69" s="181"/>
      <c r="W69" s="181"/>
      <c r="X69" s="181"/>
    </row>
    <row r="70" spans="7:32" s="148" customFormat="1" ht="20.399999999999999" hidden="1">
      <c r="G70" s="148">
        <f t="shared" ref="G70:G80" si="4">IF($C$27=TRUE,1,0)</f>
        <v>0</v>
      </c>
      <c r="H70" s="182"/>
      <c r="I70" s="242" t="s">
        <v>971</v>
      </c>
      <c r="J70" s="161"/>
      <c r="K70" s="183"/>
      <c r="L70" s="184"/>
      <c r="M70" s="184"/>
      <c r="N70" s="184"/>
      <c r="O70" s="184"/>
      <c r="P70" s="185"/>
      <c r="Q70" s="185"/>
      <c r="R70" s="185"/>
      <c r="S70" s="185"/>
      <c r="T70" s="185"/>
      <c r="U70" s="185"/>
      <c r="V70" s="186"/>
      <c r="W70" s="186"/>
      <c r="X70" s="186"/>
    </row>
    <row r="71" spans="7:32" s="148" customFormat="1" ht="34.799999999999997" hidden="1">
      <c r="G71" s="148">
        <f t="shared" si="4"/>
        <v>0</v>
      </c>
      <c r="H71" s="243"/>
      <c r="I71" s="529">
        <f>'Assessment Information'!C131</f>
        <v>0</v>
      </c>
      <c r="J71" s="529"/>
      <c r="K71" s="529"/>
      <c r="L71" s="529"/>
      <c r="M71" s="529"/>
      <c r="N71" s="529"/>
      <c r="O71" s="529"/>
      <c r="P71" s="529"/>
      <c r="Q71" s="529"/>
      <c r="R71" s="529"/>
      <c r="S71" s="529"/>
      <c r="T71" s="529"/>
      <c r="U71" s="529"/>
      <c r="V71" s="529"/>
      <c r="W71" s="529"/>
      <c r="X71" s="529"/>
      <c r="AE71" s="341" t="str">
        <f>I71&amp;CHAR(10)</f>
        <v xml:space="preserve">0
</v>
      </c>
    </row>
    <row r="72" spans="7:32" s="148" customFormat="1" ht="21" hidden="1" thickBot="1">
      <c r="G72" s="148">
        <f t="shared" si="4"/>
        <v>0</v>
      </c>
      <c r="H72" s="182"/>
      <c r="I72" s="182"/>
      <c r="J72" s="161"/>
      <c r="K72" s="183"/>
      <c r="L72" s="184"/>
      <c r="M72" s="184"/>
      <c r="N72" s="184"/>
      <c r="O72" s="184"/>
      <c r="P72" s="185"/>
      <c r="Q72" s="185"/>
      <c r="R72" s="185"/>
      <c r="S72" s="185"/>
      <c r="T72" s="185"/>
      <c r="U72" s="185"/>
      <c r="V72" s="186"/>
      <c r="W72" s="186"/>
      <c r="X72" s="186"/>
    </row>
    <row r="73" spans="7:32" s="148" customFormat="1" ht="21" hidden="1" thickBot="1">
      <c r="G73" s="148">
        <f t="shared" si="4"/>
        <v>0</v>
      </c>
      <c r="H73" s="102"/>
      <c r="I73" s="102"/>
      <c r="J73" s="102"/>
      <c r="K73" s="102"/>
      <c r="L73" s="102"/>
      <c r="M73" s="102"/>
      <c r="N73" s="102"/>
      <c r="O73" s="165" t="s">
        <v>133</v>
      </c>
      <c r="P73" s="527" t="str">
        <f>IF(OR('Assessment Information'!$C$59="Wild-Capture Fishing, Processing",'Assessment Information'!$C$59="Aquaculture, Processing",'Assessment Information'!$C$59="Processing"),'Assessment Information'!C132,"NA")</f>
        <v>NA</v>
      </c>
      <c r="Q73" s="527"/>
      <c r="R73" s="527"/>
      <c r="S73" s="527"/>
      <c r="T73" s="527"/>
      <c r="U73" s="527"/>
      <c r="V73" s="527"/>
      <c r="W73" s="527"/>
      <c r="X73" s="527"/>
      <c r="AF73" s="342" t="str">
        <f t="shared" ref="AF73:AF80" si="5">P73</f>
        <v>NA</v>
      </c>
    </row>
    <row r="74" spans="7:32" s="148" customFormat="1" ht="21" hidden="1" thickBot="1">
      <c r="G74" s="148">
        <f t="shared" si="4"/>
        <v>0</v>
      </c>
      <c r="H74" s="102"/>
      <c r="I74" s="102"/>
      <c r="J74" s="102"/>
      <c r="K74" s="102"/>
      <c r="L74" s="102"/>
      <c r="M74" s="102"/>
      <c r="N74" s="102"/>
      <c r="O74" s="165" t="s">
        <v>968</v>
      </c>
      <c r="P74" s="527" t="str">
        <f>IF(OR('Assessment Information'!$C$59="Wild-Capture Fishing, Processing",'Assessment Information'!$C$59="Aquaculture, Processing",'Assessment Information'!$C$59="Processing"),'Assessment Information'!C133,"NA")</f>
        <v>NA</v>
      </c>
      <c r="Q74" s="527"/>
      <c r="R74" s="527"/>
      <c r="S74" s="527"/>
      <c r="T74" s="527"/>
      <c r="U74" s="527"/>
      <c r="V74" s="527"/>
      <c r="W74" s="527"/>
      <c r="X74" s="527"/>
      <c r="AF74" s="342" t="str">
        <f t="shared" si="5"/>
        <v>NA</v>
      </c>
    </row>
    <row r="75" spans="7:32" s="148" customFormat="1" ht="21" hidden="1" thickBot="1">
      <c r="G75" s="148">
        <f t="shared" si="4"/>
        <v>0</v>
      </c>
      <c r="H75" s="102"/>
      <c r="I75" s="102"/>
      <c r="J75" s="102"/>
      <c r="K75" s="102"/>
      <c r="L75" s="102"/>
      <c r="M75" s="102"/>
      <c r="N75" s="102"/>
      <c r="O75" s="165" t="s">
        <v>135</v>
      </c>
      <c r="P75" s="527" t="str">
        <f>IF(OR('Assessment Information'!$C$59="Wild-Capture Fishing, Processing",'Assessment Information'!$C$59="Aquaculture, Processing",'Assessment Information'!$C$59="Processing"),'Assessment Information'!C134,"NA")</f>
        <v>NA</v>
      </c>
      <c r="Q75" s="527"/>
      <c r="R75" s="527"/>
      <c r="S75" s="527"/>
      <c r="T75" s="527"/>
      <c r="U75" s="527"/>
      <c r="V75" s="527"/>
      <c r="W75" s="527"/>
      <c r="X75" s="527"/>
      <c r="AF75" s="342" t="str">
        <f t="shared" si="5"/>
        <v>NA</v>
      </c>
    </row>
    <row r="76" spans="7:32" s="148" customFormat="1" ht="21" hidden="1" thickBot="1">
      <c r="G76" s="148">
        <f t="shared" si="4"/>
        <v>0</v>
      </c>
      <c r="H76" s="102"/>
      <c r="I76" s="102"/>
      <c r="J76" s="102"/>
      <c r="K76" s="102"/>
      <c r="L76" s="102"/>
      <c r="M76" s="102"/>
      <c r="N76" s="102"/>
      <c r="O76" s="165" t="s">
        <v>116</v>
      </c>
      <c r="P76" s="527" t="str">
        <f>IF(OR('Assessment Information'!$C$59="Wild-Capture Fishing, Processing",'Assessment Information'!$C$59="Aquaculture, Processing",'Assessment Information'!$C$59="Processing"),'Assessment Information'!C135,"NA")</f>
        <v>NA</v>
      </c>
      <c r="Q76" s="527"/>
      <c r="R76" s="527"/>
      <c r="S76" s="527"/>
      <c r="T76" s="527"/>
      <c r="U76" s="527"/>
      <c r="V76" s="527"/>
      <c r="W76" s="527"/>
      <c r="X76" s="527"/>
      <c r="AF76" s="342" t="str">
        <f t="shared" si="5"/>
        <v>NA</v>
      </c>
    </row>
    <row r="77" spans="7:32" s="148" customFormat="1" ht="21" hidden="1" thickBot="1">
      <c r="G77" s="148">
        <f t="shared" si="4"/>
        <v>0</v>
      </c>
      <c r="H77" s="102"/>
      <c r="I77" s="102"/>
      <c r="J77" s="102"/>
      <c r="K77" s="102"/>
      <c r="L77" s="102"/>
      <c r="M77" s="102"/>
      <c r="N77" s="102"/>
      <c r="O77" s="165" t="s">
        <v>965</v>
      </c>
      <c r="P77" s="527" t="str">
        <f>IF(OR('Assessment Information'!$C$59="Wild-Capture Fishing, Processing",'Assessment Information'!$C$59="Aquaculture, Processing",'Assessment Information'!$C$59="Processing"),'Assessment Information'!C136,"NA")</f>
        <v>NA</v>
      </c>
      <c r="Q77" s="527"/>
      <c r="R77" s="527"/>
      <c r="S77" s="527"/>
      <c r="T77" s="527"/>
      <c r="U77" s="527"/>
      <c r="V77" s="527"/>
      <c r="W77" s="527"/>
      <c r="X77" s="527"/>
      <c r="AF77" s="342" t="str">
        <f t="shared" si="5"/>
        <v>NA</v>
      </c>
    </row>
    <row r="78" spans="7:32" s="148" customFormat="1" ht="21" hidden="1" thickBot="1">
      <c r="G78" s="148">
        <f t="shared" si="4"/>
        <v>0</v>
      </c>
      <c r="H78" s="102"/>
      <c r="I78" s="102"/>
      <c r="J78" s="102"/>
      <c r="K78" s="102"/>
      <c r="L78" s="102"/>
      <c r="M78" s="102"/>
      <c r="N78" s="102"/>
      <c r="O78" s="165" t="s">
        <v>118</v>
      </c>
      <c r="P78" s="527" t="str">
        <f>IF(OR('Assessment Information'!$C$59="Wild-Capture Fishing, Processing",'Assessment Information'!$C$59="Aquaculture, Processing",'Assessment Information'!$C$59="Processing"),'Assessment Information'!C137,"NA")</f>
        <v>NA</v>
      </c>
      <c r="Q78" s="527"/>
      <c r="R78" s="527"/>
      <c r="S78" s="527"/>
      <c r="T78" s="527"/>
      <c r="U78" s="527"/>
      <c r="V78" s="527"/>
      <c r="W78" s="527"/>
      <c r="X78" s="527"/>
      <c r="AF78" s="342" t="str">
        <f t="shared" si="5"/>
        <v>NA</v>
      </c>
    </row>
    <row r="79" spans="7:32" s="148" customFormat="1" ht="21" hidden="1" thickBot="1">
      <c r="G79" s="148">
        <f t="shared" si="4"/>
        <v>0</v>
      </c>
      <c r="H79" s="102"/>
      <c r="I79" s="102"/>
      <c r="J79" s="102"/>
      <c r="K79" s="102"/>
      <c r="L79" s="102"/>
      <c r="M79" s="102"/>
      <c r="N79" s="102"/>
      <c r="O79" s="165" t="s">
        <v>148</v>
      </c>
      <c r="P79" s="527" t="str">
        <f>IF(OR('Assessment Information'!$C$59="Wild-Capture Fishing, Processing",'Assessment Information'!$C$59="Aquaculture, Processing",'Assessment Information'!$C$59="Processing"),'Assessment Information'!C138,"NA")</f>
        <v>NA</v>
      </c>
      <c r="Q79" s="527"/>
      <c r="R79" s="527"/>
      <c r="S79" s="527"/>
      <c r="T79" s="527"/>
      <c r="U79" s="527"/>
      <c r="V79" s="527"/>
      <c r="W79" s="527"/>
      <c r="X79" s="527"/>
      <c r="AF79" s="342" t="str">
        <f t="shared" si="5"/>
        <v>NA</v>
      </c>
    </row>
    <row r="80" spans="7:32" s="148" customFormat="1" ht="21" hidden="1" thickBot="1">
      <c r="G80" s="148">
        <f t="shared" si="4"/>
        <v>0</v>
      </c>
      <c r="H80" s="102"/>
      <c r="I80" s="102"/>
      <c r="J80" s="102"/>
      <c r="K80" s="102"/>
      <c r="L80" s="102"/>
      <c r="M80" s="102"/>
      <c r="N80" s="102"/>
      <c r="O80" s="165" t="s">
        <v>149</v>
      </c>
      <c r="P80" s="527" t="str">
        <f>IF(OR('Assessment Information'!$C$59="Wild-Capture Fishing, Processing",'Assessment Information'!$C$59="Aquaculture, Processing",'Assessment Information'!$C$59="Processing"),'Assessment Information'!C139,"NA")</f>
        <v>NA</v>
      </c>
      <c r="Q80" s="527"/>
      <c r="R80" s="527"/>
      <c r="S80" s="527"/>
      <c r="T80" s="527"/>
      <c r="U80" s="527"/>
      <c r="V80" s="527"/>
      <c r="W80" s="527"/>
      <c r="X80" s="527"/>
      <c r="AF80" s="342" t="str">
        <f t="shared" si="5"/>
        <v>NA</v>
      </c>
    </row>
    <row r="81" spans="7:24" ht="24.6" thickBot="1">
      <c r="G81" s="4">
        <v>1</v>
      </c>
      <c r="H81" s="52" t="s">
        <v>972</v>
      </c>
      <c r="I81" s="2"/>
      <c r="J81" s="2"/>
      <c r="K81" s="2"/>
      <c r="L81" s="2"/>
      <c r="M81" s="2"/>
      <c r="N81" s="2"/>
      <c r="O81" s="33"/>
      <c r="P81" s="44"/>
      <c r="Q81" s="44"/>
      <c r="R81" s="44"/>
      <c r="S81" s="44"/>
      <c r="T81" s="44"/>
      <c r="U81" s="44"/>
      <c r="V81" s="44"/>
      <c r="W81" s="44"/>
      <c r="X81" s="44"/>
    </row>
    <row r="82" spans="7:24" ht="21" thickBot="1">
      <c r="G82" s="4">
        <v>1</v>
      </c>
      <c r="H82" s="2"/>
      <c r="I82" s="2"/>
      <c r="J82" s="2"/>
      <c r="K82" s="2"/>
      <c r="N82" s="33" t="s">
        <v>85</v>
      </c>
      <c r="O82" s="40" t="str">
        <f>IF('Assessment Information'!D49="Y","X","")</f>
        <v/>
      </c>
      <c r="P82" s="44"/>
      <c r="Q82" s="44"/>
      <c r="R82" s="44"/>
      <c r="S82" s="44"/>
      <c r="U82" s="33" t="s">
        <v>89</v>
      </c>
      <c r="V82" s="40" t="str">
        <f>IF('Assessment Information'!D54="Y","X","")</f>
        <v/>
      </c>
      <c r="W82" s="44"/>
      <c r="X82" s="44"/>
    </row>
    <row r="83" spans="7:24" ht="21" thickBot="1">
      <c r="G83" s="4">
        <v>1</v>
      </c>
      <c r="H83" s="2"/>
      <c r="I83" s="2"/>
      <c r="J83" s="2"/>
      <c r="K83" s="2"/>
      <c r="N83" s="33" t="s">
        <v>91</v>
      </c>
      <c r="O83" s="40" t="str">
        <f>IF('Assessment Information'!D50="Y","X","")</f>
        <v/>
      </c>
      <c r="P83" s="44"/>
      <c r="Q83" s="44"/>
      <c r="R83" s="44"/>
      <c r="S83" s="44"/>
      <c r="U83" s="33" t="s">
        <v>90</v>
      </c>
      <c r="V83" s="40" t="str">
        <f>IF('Assessment Information'!D55="Y","X","")</f>
        <v/>
      </c>
      <c r="W83" s="44"/>
      <c r="X83" s="44"/>
    </row>
    <row r="84" spans="7:24" ht="21" thickBot="1">
      <c r="G84" s="4">
        <v>1</v>
      </c>
      <c r="H84" s="2"/>
      <c r="I84" s="2"/>
      <c r="J84" s="2"/>
      <c r="K84" s="2"/>
      <c r="N84" s="33" t="s">
        <v>86</v>
      </c>
      <c r="O84" s="40" t="str">
        <f>IF('Assessment Information'!D51="Y","X","")</f>
        <v/>
      </c>
      <c r="P84" s="44"/>
      <c r="Q84" s="44"/>
      <c r="R84" s="44"/>
      <c r="S84" s="44"/>
      <c r="U84" s="33" t="s">
        <v>92</v>
      </c>
      <c r="V84" s="40" t="str">
        <f>IF('Assessment Information'!D56="Y","X","")</f>
        <v/>
      </c>
      <c r="W84" s="44"/>
      <c r="X84" s="44"/>
    </row>
    <row r="85" spans="7:24" ht="21" thickBot="1">
      <c r="G85" s="4">
        <v>1</v>
      </c>
      <c r="H85" s="2"/>
      <c r="I85" s="2"/>
      <c r="J85" s="2"/>
      <c r="K85" s="2"/>
      <c r="N85" s="33" t="s">
        <v>87</v>
      </c>
      <c r="O85" s="40" t="str">
        <f>IF('Assessment Information'!D52="Y","X","")</f>
        <v/>
      </c>
      <c r="P85" s="44"/>
      <c r="Q85" s="45" t="s">
        <v>93</v>
      </c>
      <c r="R85" s="44"/>
      <c r="S85" s="44"/>
      <c r="T85" s="44"/>
      <c r="U85" s="44"/>
      <c r="V85" s="44"/>
      <c r="W85" s="44"/>
      <c r="X85" s="44"/>
    </row>
    <row r="86" spans="7:24" ht="21" thickBot="1">
      <c r="G86" s="4">
        <v>1</v>
      </c>
      <c r="H86" s="2"/>
      <c r="I86" s="2"/>
      <c r="J86" s="2"/>
      <c r="K86" s="2"/>
      <c r="N86" s="33" t="s">
        <v>88</v>
      </c>
      <c r="O86" s="40" t="str">
        <f>IF('Assessment Information'!D53="Y","X","")</f>
        <v/>
      </c>
      <c r="P86" s="44"/>
      <c r="Q86" s="528">
        <f>'Assessment Information'!C57</f>
        <v>0</v>
      </c>
      <c r="R86" s="528"/>
      <c r="S86" s="528"/>
      <c r="T86" s="528"/>
      <c r="U86" s="528"/>
      <c r="V86" s="528"/>
      <c r="W86" s="528"/>
      <c r="X86" s="528"/>
    </row>
    <row r="87" spans="7:24" hidden="1">
      <c r="G87" s="4">
        <v>0</v>
      </c>
    </row>
    <row r="88" spans="7:24" hidden="1">
      <c r="G88" s="4">
        <v>0</v>
      </c>
    </row>
    <row r="89" spans="7:24" hidden="1">
      <c r="G89" s="4">
        <v>0</v>
      </c>
    </row>
    <row r="90" spans="7:24" hidden="1">
      <c r="G90" s="4">
        <v>0</v>
      </c>
    </row>
    <row r="91" spans="7:24">
      <c r="G91" s="4">
        <v>1</v>
      </c>
    </row>
    <row r="92" spans="7:24" hidden="1">
      <c r="G92" s="4">
        <v>0</v>
      </c>
    </row>
    <row r="93" spans="7:24" hidden="1">
      <c r="G93" s="4">
        <v>0</v>
      </c>
    </row>
    <row r="94" spans="7:24" hidden="1">
      <c r="G94" s="4">
        <v>0</v>
      </c>
    </row>
    <row r="95" spans="7:24" hidden="1">
      <c r="G95" s="4">
        <v>0</v>
      </c>
    </row>
  </sheetData>
  <sheetProtection algorithmName="SHA-512" hashValue="fMMaLDiTA0MjYJ3ctDpM174rVg6pkUXHbzHfL8819nGHvmF1cYedAbYsP7Als+30raXYZdn1WBor6qvfoGzQjQ==" saltValue="ZoWGJD8PEe6HnmjG1NNGSw==" spinCount="100000" sheet="1" objects="1" scenarios="1" selectLockedCells="1" selectUnlockedCells="1"/>
  <mergeCells count="49">
    <mergeCell ref="I33:X33"/>
    <mergeCell ref="I4:X4"/>
    <mergeCell ref="I24:J24"/>
    <mergeCell ref="M24:N24"/>
    <mergeCell ref="Q24:R24"/>
    <mergeCell ref="U24:V24"/>
    <mergeCell ref="I25:J25"/>
    <mergeCell ref="M25:N25"/>
    <mergeCell ref="Q25:R25"/>
    <mergeCell ref="U25:V25"/>
    <mergeCell ref="M26:N26"/>
    <mergeCell ref="P61:X61"/>
    <mergeCell ref="P47:X47"/>
    <mergeCell ref="P48:X48"/>
    <mergeCell ref="P35:X35"/>
    <mergeCell ref="P36:X36"/>
    <mergeCell ref="P37:X37"/>
    <mergeCell ref="P38:X38"/>
    <mergeCell ref="P39:X39"/>
    <mergeCell ref="P40:X40"/>
    <mergeCell ref="P49:X49"/>
    <mergeCell ref="P50:X50"/>
    <mergeCell ref="P44:X44"/>
    <mergeCell ref="P45:X45"/>
    <mergeCell ref="P46:X46"/>
    <mergeCell ref="P56:X56"/>
    <mergeCell ref="P57:X57"/>
    <mergeCell ref="P58:X58"/>
    <mergeCell ref="P59:X59"/>
    <mergeCell ref="P60:X60"/>
    <mergeCell ref="I54:X54"/>
    <mergeCell ref="J41:O41"/>
    <mergeCell ref="P41:X41"/>
    <mergeCell ref="P42:X42"/>
    <mergeCell ref="P43:X43"/>
    <mergeCell ref="P80:X80"/>
    <mergeCell ref="Q86:X86"/>
    <mergeCell ref="P78:X78"/>
    <mergeCell ref="P79:X79"/>
    <mergeCell ref="P62:X62"/>
    <mergeCell ref="P63:X63"/>
    <mergeCell ref="P64:X64"/>
    <mergeCell ref="P65:X65"/>
    <mergeCell ref="I71:X71"/>
    <mergeCell ref="P73:X73"/>
    <mergeCell ref="P74:X74"/>
    <mergeCell ref="P75:X75"/>
    <mergeCell ref="P76:X76"/>
    <mergeCell ref="P77:X77"/>
  </mergeCells>
  <conditionalFormatting sqref="P66">
    <cfRule type="cellIs" dxfId="476" priority="988" operator="equal">
      <formula>0</formula>
    </cfRule>
  </conditionalFormatting>
  <conditionalFormatting sqref="P35:P44">
    <cfRule type="cellIs" dxfId="475" priority="987" operator="equal">
      <formula>0</formula>
    </cfRule>
  </conditionalFormatting>
  <conditionalFormatting sqref="P45:P50">
    <cfRule type="cellIs" dxfId="474" priority="986" operator="equal">
      <formula>0</formula>
    </cfRule>
  </conditionalFormatting>
  <conditionalFormatting sqref="P56:P65">
    <cfRule type="cellIs" dxfId="473" priority="985" operator="equal">
      <formula>0</formula>
    </cfRule>
  </conditionalFormatting>
  <conditionalFormatting sqref="P81:P86">
    <cfRule type="cellIs" dxfId="472" priority="984" operator="equal">
      <formula>0</formula>
    </cfRule>
  </conditionalFormatting>
  <conditionalFormatting sqref="P73:P80">
    <cfRule type="cellIs" dxfId="471" priority="982" operator="equal">
      <formula>0</formula>
    </cfRule>
  </conditionalFormatting>
  <conditionalFormatting sqref="M28">
    <cfRule type="cellIs" dxfId="470" priority="697" operator="equal">
      <formula>0</formula>
    </cfRule>
  </conditionalFormatting>
  <conditionalFormatting sqref="Q86:X86">
    <cfRule type="cellIs" dxfId="469" priority="687" operator="equal">
      <formula>0</formula>
    </cfRule>
  </conditionalFormatting>
  <conditionalFormatting sqref="I71:X71">
    <cfRule type="cellIs" dxfId="468" priority="686" operator="equal">
      <formula>0</formula>
    </cfRule>
  </conditionalFormatting>
  <conditionalFormatting sqref="I54:X54">
    <cfRule type="cellIs" dxfId="467" priority="685" operator="equal">
      <formula>0</formula>
    </cfRule>
  </conditionalFormatting>
  <conditionalFormatting sqref="I33:X33">
    <cfRule type="cellIs" dxfId="466" priority="684" operator="equal">
      <formula>0</formula>
    </cfRule>
  </conditionalFormatting>
  <conditionalFormatting sqref="I4:X4">
    <cfRule type="cellIs" dxfId="465" priority="683" operator="equal">
      <formula>0</formula>
    </cfRule>
  </conditionalFormatting>
  <pageMargins left="0.5" right="0.5" top="0.5" bottom="0.5" header="0.3" footer="0.1"/>
  <pageSetup scale="57" fitToHeight="0" orientation="portrait" r:id="rId1"/>
  <headerFooter>
    <oddFooter xml:space="preserve">&amp;L&amp;G&amp;C&amp;14&amp;K01+044Social Responsibility Assessment (SRA) - Final Assessment Report
&amp;R&amp;14&amp;K00-044&amp;P of &amp;N
</oddFooter>
  </headerFooter>
  <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tabColor theme="5"/>
    <pageSetUpPr fitToPage="1"/>
  </sheetPr>
  <dimension ref="B1:AG35"/>
  <sheetViews>
    <sheetView showGridLines="0" view="pageBreakPreview" topLeftCell="H1" zoomScale="55" zoomScaleNormal="120" zoomScaleSheetLayoutView="55" workbookViewId="0">
      <selection activeCell="Z28" sqref="Z28"/>
    </sheetView>
  </sheetViews>
  <sheetFormatPr defaultColWidth="8.77734375" defaultRowHeight="13.2"/>
  <cols>
    <col min="1" max="1" width="0" style="4" hidden="1" customWidth="1"/>
    <col min="2" max="6" width="8.77734375" style="4" hidden="1" customWidth="1"/>
    <col min="7" max="7" width="3" style="4" hidden="1" customWidth="1"/>
    <col min="8" max="8" width="4" style="4" customWidth="1"/>
    <col min="9" max="9" width="15.21875" style="4" customWidth="1"/>
    <col min="10" max="13" width="8.77734375" style="4" customWidth="1"/>
    <col min="14" max="14" width="9.77734375" style="4" customWidth="1"/>
    <col min="15" max="15" width="8.77734375" style="4"/>
    <col min="16" max="18" width="8.77734375" style="4" customWidth="1"/>
    <col min="19" max="21" width="8.77734375" style="4"/>
    <col min="22" max="23" width="8.77734375" style="4" customWidth="1"/>
    <col min="24" max="24" width="10.5546875" style="4" customWidth="1"/>
    <col min="25" max="30" width="8.77734375" style="4"/>
    <col min="31" max="31" width="98.77734375" style="4" hidden="1" customWidth="1"/>
    <col min="32" max="32" width="80.21875" style="4" hidden="1" customWidth="1"/>
    <col min="33" max="33" width="88.77734375" style="4" hidden="1" customWidth="1"/>
    <col min="34" max="16384" width="8.77734375" style="4"/>
  </cols>
  <sheetData>
    <row r="1" spans="7:32">
      <c r="G1" s="16"/>
    </row>
    <row r="2" spans="7:32" ht="27.6">
      <c r="H2" s="51" t="s">
        <v>973</v>
      </c>
    </row>
    <row r="4" spans="7:32" ht="24.6" thickBot="1">
      <c r="H4" s="49" t="s">
        <v>974</v>
      </c>
    </row>
    <row r="5" spans="7:32" ht="21" thickBot="1">
      <c r="O5" s="36" t="s">
        <v>42</v>
      </c>
      <c r="P5" s="527">
        <f>'Assessment Information'!C8</f>
        <v>0</v>
      </c>
      <c r="Q5" s="527"/>
      <c r="R5" s="527"/>
      <c r="S5" s="527"/>
      <c r="T5" s="527"/>
      <c r="U5" s="527"/>
      <c r="V5" s="527"/>
      <c r="W5" s="527"/>
      <c r="X5" s="527"/>
      <c r="AF5" s="342">
        <f t="shared" ref="AF5:AF10" si="0">P5</f>
        <v>0</v>
      </c>
    </row>
    <row r="6" spans="7:32" ht="21" thickBot="1">
      <c r="O6" s="36" t="s">
        <v>43</v>
      </c>
      <c r="P6" s="527">
        <f>'Assessment Information'!C9</f>
        <v>0</v>
      </c>
      <c r="Q6" s="527"/>
      <c r="R6" s="527"/>
      <c r="S6" s="527"/>
      <c r="T6" s="527"/>
      <c r="U6" s="527"/>
      <c r="V6" s="527"/>
      <c r="W6" s="527"/>
      <c r="X6" s="527"/>
      <c r="AF6" s="342">
        <f t="shared" si="0"/>
        <v>0</v>
      </c>
    </row>
    <row r="7" spans="7:32" ht="21" thickBot="1">
      <c r="O7" s="36" t="s">
        <v>44</v>
      </c>
      <c r="P7" s="527">
        <f>'Assessment Information'!C10</f>
        <v>0</v>
      </c>
      <c r="Q7" s="527"/>
      <c r="R7" s="527"/>
      <c r="S7" s="527"/>
      <c r="T7" s="527"/>
      <c r="U7" s="527"/>
      <c r="V7" s="527"/>
      <c r="W7" s="527"/>
      <c r="X7" s="527"/>
      <c r="AF7" s="342">
        <f t="shared" si="0"/>
        <v>0</v>
      </c>
    </row>
    <row r="8" spans="7:32" ht="21" thickBot="1">
      <c r="O8" s="36" t="s">
        <v>45</v>
      </c>
      <c r="P8" s="527">
        <f>'Assessment Information'!C11</f>
        <v>0</v>
      </c>
      <c r="Q8" s="527"/>
      <c r="R8" s="527"/>
      <c r="S8" s="527"/>
      <c r="T8" s="527"/>
      <c r="U8" s="527"/>
      <c r="V8" s="527"/>
      <c r="W8" s="527"/>
      <c r="X8" s="527"/>
      <c r="AF8" s="342">
        <f t="shared" si="0"/>
        <v>0</v>
      </c>
    </row>
    <row r="9" spans="7:32" ht="21" thickBot="1">
      <c r="O9" s="36" t="s">
        <v>46</v>
      </c>
      <c r="P9" s="527">
        <f>'Assessment Information'!C12</f>
        <v>0</v>
      </c>
      <c r="Q9" s="527"/>
      <c r="R9" s="527"/>
      <c r="S9" s="527"/>
      <c r="T9" s="527"/>
      <c r="U9" s="527"/>
      <c r="V9" s="527"/>
      <c r="W9" s="527"/>
      <c r="X9" s="527"/>
      <c r="AF9" s="342">
        <f t="shared" si="0"/>
        <v>0</v>
      </c>
    </row>
    <row r="10" spans="7:32" ht="21" thickBot="1">
      <c r="O10" s="36" t="s">
        <v>47</v>
      </c>
      <c r="P10" s="527">
        <f>'Assessment Information'!C13</f>
        <v>0</v>
      </c>
      <c r="Q10" s="527"/>
      <c r="R10" s="527"/>
      <c r="S10" s="527"/>
      <c r="T10" s="527"/>
      <c r="U10" s="527"/>
      <c r="V10" s="527"/>
      <c r="W10" s="527"/>
      <c r="X10" s="527"/>
      <c r="AF10" s="342">
        <f t="shared" si="0"/>
        <v>0</v>
      </c>
    </row>
    <row r="11" spans="7:32" ht="29.7" customHeight="1" thickBot="1">
      <c r="I11" s="261" t="s">
        <v>975</v>
      </c>
      <c r="O11" s="245"/>
      <c r="P11" s="245"/>
      <c r="Q11" s="245"/>
      <c r="R11" s="245"/>
      <c r="S11" s="245"/>
      <c r="T11" s="245"/>
      <c r="U11" s="245"/>
      <c r="V11" s="245"/>
      <c r="W11" s="245"/>
      <c r="X11" s="245"/>
    </row>
    <row r="12" spans="7:32" ht="13.2" customHeight="1">
      <c r="I12" s="45"/>
      <c r="J12" s="2"/>
      <c r="K12" s="2"/>
      <c r="L12" s="2"/>
      <c r="M12" s="2"/>
      <c r="N12" s="2"/>
      <c r="O12" s="246"/>
      <c r="P12" s="248"/>
      <c r="Q12" s="248"/>
      <c r="R12" s="248"/>
      <c r="S12" s="248"/>
      <c r="T12" s="248"/>
      <c r="U12" s="248"/>
      <c r="V12" s="248"/>
      <c r="W12" s="248"/>
      <c r="X12" s="248"/>
    </row>
    <row r="13" spans="7:32" ht="27.45" customHeight="1">
      <c r="I13" s="551" t="s">
        <v>976</v>
      </c>
      <c r="J13" s="551"/>
      <c r="K13" s="551"/>
      <c r="L13" s="551"/>
      <c r="M13" s="551"/>
      <c r="N13" s="551" t="s">
        <v>977</v>
      </c>
      <c r="O13" s="551"/>
      <c r="P13" s="551"/>
      <c r="Q13" s="551"/>
      <c r="R13" s="551"/>
      <c r="S13" s="551"/>
      <c r="T13" s="551"/>
      <c r="U13" s="551"/>
      <c r="V13" s="551"/>
      <c r="W13" s="551"/>
      <c r="X13" s="551"/>
    </row>
    <row r="14" spans="7:32" ht="90" customHeight="1">
      <c r="I14" s="553" t="s">
        <v>978</v>
      </c>
      <c r="J14" s="553"/>
      <c r="K14" s="553"/>
      <c r="L14" s="553"/>
      <c r="M14" s="553"/>
      <c r="N14" s="554">
        <f>'Assessment Information'!C15</f>
        <v>0</v>
      </c>
      <c r="O14" s="554"/>
      <c r="P14" s="554"/>
      <c r="Q14" s="554"/>
      <c r="R14" s="554"/>
      <c r="S14" s="554"/>
      <c r="T14" s="554"/>
      <c r="U14" s="554"/>
      <c r="V14" s="554"/>
      <c r="W14" s="554"/>
      <c r="X14" s="554"/>
      <c r="AE14" s="28" t="str">
        <f>N14&amp;CHAR(10)</f>
        <v xml:space="preserve">0
</v>
      </c>
    </row>
    <row r="15" spans="7:32" ht="30">
      <c r="I15" s="555" t="s">
        <v>979</v>
      </c>
      <c r="J15" s="555"/>
      <c r="K15" s="555"/>
      <c r="L15" s="555"/>
      <c r="M15" s="555"/>
      <c r="N15" s="554">
        <f>'Assessment Information'!C16</f>
        <v>0</v>
      </c>
      <c r="O15" s="554"/>
      <c r="P15" s="554"/>
      <c r="Q15" s="554"/>
      <c r="R15" s="554"/>
      <c r="S15" s="554"/>
      <c r="T15" s="554"/>
      <c r="U15" s="554"/>
      <c r="V15" s="554"/>
      <c r="W15" s="554"/>
      <c r="X15" s="554"/>
      <c r="AE15" s="28" t="str">
        <f>N15&amp;CHAR(10)</f>
        <v xml:space="preserve">0
</v>
      </c>
    </row>
    <row r="16" spans="7:32" ht="30">
      <c r="I16" s="555" t="s">
        <v>980</v>
      </c>
      <c r="J16" s="555"/>
      <c r="K16" s="555"/>
      <c r="L16" s="555"/>
      <c r="M16" s="555"/>
      <c r="N16" s="554">
        <f>'Assessment Information'!C17</f>
        <v>0</v>
      </c>
      <c r="O16" s="554"/>
      <c r="P16" s="554"/>
      <c r="Q16" s="554"/>
      <c r="R16" s="554"/>
      <c r="S16" s="554"/>
      <c r="T16" s="554"/>
      <c r="U16" s="554"/>
      <c r="V16" s="554"/>
      <c r="W16" s="554"/>
      <c r="X16" s="554"/>
      <c r="AE16" s="28" t="str">
        <f>N16&amp;CHAR(10)</f>
        <v xml:space="preserve">0
</v>
      </c>
    </row>
    <row r="17" spans="8:33" ht="12.45" customHeight="1" thickBot="1">
      <c r="I17" s="45"/>
      <c r="J17" s="2"/>
      <c r="K17" s="2"/>
      <c r="L17" s="2"/>
      <c r="M17" s="2"/>
      <c r="N17" s="2"/>
      <c r="O17" s="247"/>
      <c r="P17" s="247"/>
      <c r="Q17" s="247"/>
      <c r="R17" s="247"/>
      <c r="S17" s="247"/>
      <c r="T17" s="247"/>
      <c r="U17" s="247"/>
      <c r="V17" s="247"/>
      <c r="W17" s="247"/>
      <c r="X17" s="247"/>
    </row>
    <row r="18" spans="8:33" ht="29.7" customHeight="1" thickBot="1">
      <c r="H18" s="49" t="s">
        <v>981</v>
      </c>
    </row>
    <row r="19" spans="8:33" ht="21.6" thickBot="1">
      <c r="N19" s="36" t="s">
        <v>59</v>
      </c>
      <c r="O19" s="528">
        <f>'Assessment Information'!C27</f>
        <v>0</v>
      </c>
      <c r="P19" s="528"/>
      <c r="Q19" s="528"/>
      <c r="R19" s="528"/>
      <c r="S19" s="528"/>
      <c r="T19" s="528"/>
      <c r="U19" s="528"/>
      <c r="V19" s="528"/>
      <c r="W19" s="528"/>
      <c r="X19" s="528"/>
      <c r="AG19" s="343">
        <f t="shared" ref="AG19:AG24" si="1">O19</f>
        <v>0</v>
      </c>
    </row>
    <row r="20" spans="8:33" ht="21.6" thickBot="1">
      <c r="N20" s="36" t="s">
        <v>61</v>
      </c>
      <c r="O20" s="528">
        <f>'Assessment Information'!C28</f>
        <v>0</v>
      </c>
      <c r="P20" s="528"/>
      <c r="Q20" s="528"/>
      <c r="R20" s="528"/>
      <c r="S20" s="528"/>
      <c r="T20" s="528"/>
      <c r="U20" s="528"/>
      <c r="V20" s="528"/>
      <c r="W20" s="528"/>
      <c r="X20" s="528"/>
      <c r="AG20" s="343">
        <f t="shared" si="1"/>
        <v>0</v>
      </c>
    </row>
    <row r="21" spans="8:33" ht="21.6" thickBot="1">
      <c r="N21" s="36" t="s">
        <v>63</v>
      </c>
      <c r="O21" s="528">
        <f>'Assessment Information'!C29</f>
        <v>0</v>
      </c>
      <c r="P21" s="528"/>
      <c r="Q21" s="528"/>
      <c r="R21" s="528"/>
      <c r="S21" s="528"/>
      <c r="T21" s="528"/>
      <c r="U21" s="528"/>
      <c r="V21" s="528"/>
      <c r="W21" s="528"/>
      <c r="X21" s="528"/>
      <c r="AG21" s="343">
        <f t="shared" si="1"/>
        <v>0</v>
      </c>
    </row>
    <row r="22" spans="8:33" ht="21.6" thickBot="1">
      <c r="N22" s="36" t="s">
        <v>64</v>
      </c>
      <c r="O22" s="528">
        <f>'Assessment Information'!C30</f>
        <v>0</v>
      </c>
      <c r="P22" s="528"/>
      <c r="Q22" s="528"/>
      <c r="R22" s="528"/>
      <c r="S22" s="528"/>
      <c r="T22" s="528"/>
      <c r="U22" s="528"/>
      <c r="V22" s="528"/>
      <c r="W22" s="528"/>
      <c r="X22" s="528"/>
      <c r="AG22" s="343">
        <f t="shared" si="1"/>
        <v>0</v>
      </c>
    </row>
    <row r="23" spans="8:33" s="34" customFormat="1" ht="21.6" thickBot="1">
      <c r="H23" s="4"/>
      <c r="I23" s="4"/>
      <c r="J23" s="4"/>
      <c r="K23" s="4"/>
      <c r="L23" s="4"/>
      <c r="M23" s="4"/>
      <c r="N23" s="36" t="s">
        <v>982</v>
      </c>
      <c r="O23" s="552"/>
      <c r="P23" s="552"/>
      <c r="Q23" s="552"/>
      <c r="R23" s="552"/>
      <c r="S23" s="552"/>
      <c r="T23" s="552"/>
      <c r="U23" s="552"/>
      <c r="V23" s="552"/>
      <c r="W23" s="552"/>
      <c r="X23" s="552"/>
      <c r="AG23" s="343">
        <f t="shared" si="1"/>
        <v>0</v>
      </c>
    </row>
    <row r="24" spans="8:33" ht="21" customHeight="1" thickBot="1">
      <c r="N24" s="36" t="s">
        <v>983</v>
      </c>
      <c r="O24" s="552"/>
      <c r="P24" s="552"/>
      <c r="Q24" s="552"/>
      <c r="R24" s="552"/>
      <c r="S24" s="552"/>
      <c r="T24" s="552"/>
      <c r="U24" s="552"/>
      <c r="V24" s="552"/>
      <c r="W24" s="552"/>
      <c r="X24" s="552"/>
      <c r="AG24" s="343">
        <f t="shared" si="1"/>
        <v>0</v>
      </c>
    </row>
    <row r="26" spans="8:33" ht="13.8" thickBot="1"/>
    <row r="27" spans="8:33" ht="21" thickBot="1">
      <c r="N27" s="36" t="s">
        <v>984</v>
      </c>
      <c r="O27" s="558" t="s">
        <v>985</v>
      </c>
      <c r="P27" s="558"/>
      <c r="Q27" s="558"/>
      <c r="R27" s="558"/>
      <c r="S27" s="40" t="str">
        <f>IF('Assessment Information'!D31="Y","X","")</f>
        <v/>
      </c>
      <c r="T27" s="50"/>
      <c r="U27" s="50"/>
      <c r="V27" s="50"/>
      <c r="W27" s="50"/>
      <c r="X27" s="50"/>
    </row>
    <row r="28" spans="8:33" ht="21" thickBot="1">
      <c r="N28" s="36"/>
      <c r="O28" s="558" t="s">
        <v>986</v>
      </c>
      <c r="P28" s="558"/>
      <c r="Q28" s="558"/>
      <c r="R28" s="558"/>
      <c r="S28" s="40" t="str">
        <f>IF('Assessment Information'!D32="Y","X","")</f>
        <v/>
      </c>
      <c r="T28" s="50"/>
      <c r="U28" s="50"/>
      <c r="V28" s="50"/>
      <c r="W28" s="50"/>
      <c r="X28" s="50"/>
    </row>
    <row r="29" spans="8:33" ht="21" thickBot="1">
      <c r="N29" s="36"/>
      <c r="O29" s="558" t="s">
        <v>68</v>
      </c>
      <c r="P29" s="558"/>
      <c r="Q29" s="558"/>
      <c r="R29" s="558"/>
      <c r="S29" s="40" t="str">
        <f>IF('Assessment Information'!D33="Y","X","")</f>
        <v/>
      </c>
      <c r="T29" s="50"/>
      <c r="U29" s="50"/>
      <c r="V29" s="50"/>
      <c r="W29" s="50"/>
      <c r="X29" s="50"/>
    </row>
    <row r="30" spans="8:33" ht="21" thickBot="1">
      <c r="N30" s="36"/>
      <c r="O30" s="558" t="s">
        <v>69</v>
      </c>
      <c r="P30" s="558"/>
      <c r="Q30" s="558"/>
      <c r="R30" s="558"/>
      <c r="S30" s="40" t="str">
        <f>IF('Assessment Information'!D34="Y","X","")</f>
        <v/>
      </c>
      <c r="T30" s="50"/>
      <c r="U30" s="50"/>
      <c r="V30" s="50"/>
      <c r="W30" s="50"/>
      <c r="X30" s="50"/>
    </row>
    <row r="31" spans="8:33" ht="21" thickBot="1">
      <c r="N31" s="36"/>
      <c r="O31" s="558" t="s">
        <v>70</v>
      </c>
      <c r="P31" s="558"/>
      <c r="Q31" s="558"/>
      <c r="R31" s="558"/>
      <c r="S31" s="40" t="str">
        <f>IF('Assessment Information'!D35="Y","X","")</f>
        <v/>
      </c>
      <c r="T31" s="50"/>
      <c r="U31" s="50"/>
      <c r="V31" s="50"/>
      <c r="W31" s="50"/>
      <c r="X31" s="50"/>
    </row>
    <row r="32" spans="8:33" ht="21" thickBot="1">
      <c r="N32" s="36"/>
      <c r="O32" s="558" t="s">
        <v>71</v>
      </c>
      <c r="P32" s="558"/>
      <c r="Q32" s="558"/>
      <c r="R32" s="558"/>
      <c r="S32" s="40" t="str">
        <f>IF('Assessment Information'!D36="Y","X","")</f>
        <v/>
      </c>
      <c r="T32" s="50"/>
      <c r="U32" s="50"/>
      <c r="V32" s="50"/>
      <c r="W32" s="50"/>
      <c r="X32" s="50"/>
    </row>
    <row r="33" spans="8:33" ht="21.6" thickBot="1">
      <c r="H33" s="556" t="s">
        <v>72</v>
      </c>
      <c r="I33" s="556"/>
      <c r="J33" s="556"/>
      <c r="K33" s="556"/>
      <c r="L33" s="556"/>
      <c r="M33" s="556"/>
      <c r="N33" s="556"/>
      <c r="O33" s="557">
        <f>'Assessment Information'!C37</f>
        <v>0</v>
      </c>
      <c r="P33" s="557"/>
      <c r="Q33" s="557"/>
      <c r="R33" s="557"/>
      <c r="S33" s="557"/>
      <c r="T33" s="557"/>
      <c r="U33" s="557"/>
      <c r="V33" s="557"/>
      <c r="W33" s="557"/>
      <c r="X33" s="557"/>
      <c r="AG33" s="343">
        <f>O33</f>
        <v>0</v>
      </c>
    </row>
    <row r="34" spans="8:33" ht="13.2" customHeight="1"/>
    <row r="35" spans="8:33" ht="13.2" customHeight="1"/>
  </sheetData>
  <sheetProtection algorithmName="SHA-512" hashValue="xJrS15AUquk/mvwlmfukpfu9KPhd1RVCK+eALY0GjFpgdBbzogw6Kfz1ztKbvP2x6d3WypKQhjTdZ+7iMYR6Pg==" saltValue="azcamKz1rNsKUOd3WRRyMA==" spinCount="100000" sheet="1" selectLockedCells="1" selectUnlockedCells="1"/>
  <mergeCells count="28">
    <mergeCell ref="H33:N33"/>
    <mergeCell ref="O33:X33"/>
    <mergeCell ref="O27:R27"/>
    <mergeCell ref="O28:R28"/>
    <mergeCell ref="O29:R29"/>
    <mergeCell ref="O30:R30"/>
    <mergeCell ref="O31:R31"/>
    <mergeCell ref="O32:R32"/>
    <mergeCell ref="P10:X10"/>
    <mergeCell ref="I13:M13"/>
    <mergeCell ref="N13:X13"/>
    <mergeCell ref="O24:X24"/>
    <mergeCell ref="I14:M14"/>
    <mergeCell ref="N14:X14"/>
    <mergeCell ref="I15:M15"/>
    <mergeCell ref="N15:X15"/>
    <mergeCell ref="I16:M16"/>
    <mergeCell ref="N16:X16"/>
    <mergeCell ref="O19:X19"/>
    <mergeCell ref="O20:X20"/>
    <mergeCell ref="O21:X21"/>
    <mergeCell ref="O22:X22"/>
    <mergeCell ref="O23:X23"/>
    <mergeCell ref="P5:X5"/>
    <mergeCell ref="P6:X6"/>
    <mergeCell ref="P7:X7"/>
    <mergeCell ref="P8:X8"/>
    <mergeCell ref="P9:X9"/>
  </mergeCells>
  <conditionalFormatting sqref="O22 X27:X32 N13 O17 O11:O12">
    <cfRule type="cellIs" dxfId="464" priority="983" operator="equal">
      <formula>0</formula>
    </cfRule>
  </conditionalFormatting>
  <conditionalFormatting sqref="O19:O21">
    <cfRule type="cellIs" dxfId="463" priority="978" operator="equal">
      <formula>0</formula>
    </cfRule>
  </conditionalFormatting>
  <conditionalFormatting sqref="P5:P10">
    <cfRule type="cellIs" dxfId="462" priority="4" operator="equal">
      <formula>0</formula>
    </cfRule>
  </conditionalFormatting>
  <conditionalFormatting sqref="AG19:AG24">
    <cfRule type="cellIs" dxfId="461" priority="3" operator="equal">
      <formula>0</formula>
    </cfRule>
  </conditionalFormatting>
  <conditionalFormatting sqref="AG33">
    <cfRule type="cellIs" dxfId="460" priority="1" operator="equal">
      <formula>0</formula>
    </cfRule>
  </conditionalFormatting>
  <pageMargins left="0.5" right="0.5" top="0.5" bottom="0.5" header="0.3" footer="0.1"/>
  <pageSetup scale="63" fitToHeight="0" orientation="portrait" r:id="rId1"/>
  <headerFooter>
    <oddFooter xml:space="preserve">&amp;L&amp;G&amp;C&amp;14&amp;K01+047Social Responsibility Assessment (SRA) - Final Assessment Report
&amp;R&amp;14&amp;K00-047&amp;P of &amp;N
</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tabColor theme="5"/>
    <pageSetUpPr fitToPage="1"/>
  </sheetPr>
  <dimension ref="A1:AC63"/>
  <sheetViews>
    <sheetView showGridLines="0" view="pageBreakPreview" topLeftCell="H1" zoomScale="55" zoomScaleNormal="120" zoomScaleSheetLayoutView="55" workbookViewId="0">
      <selection activeCell="G2" sqref="A1:G1048576"/>
    </sheetView>
  </sheetViews>
  <sheetFormatPr defaultColWidth="8.77734375" defaultRowHeight="13.2"/>
  <cols>
    <col min="1" max="6" width="8.77734375" style="4" hidden="1" customWidth="1"/>
    <col min="7" max="7" width="3" style="4" hidden="1" customWidth="1"/>
    <col min="8" max="8" width="4" style="4" customWidth="1"/>
    <col min="9" max="13" width="12.109375" style="4" customWidth="1"/>
    <col min="14" max="14" width="8.77734375" style="4" customWidth="1"/>
    <col min="15" max="15" width="8.77734375" style="4"/>
    <col min="16" max="18" width="8.77734375" style="4" customWidth="1"/>
    <col min="19" max="21" width="8.77734375" style="4"/>
    <col min="22" max="26" width="8.77734375" style="4" customWidth="1"/>
    <col min="27" max="27" width="18.77734375" style="4" customWidth="1"/>
    <col min="28" max="28" width="18.77734375" style="4" hidden="1" customWidth="1"/>
    <col min="29" max="16384" width="8.77734375" style="4"/>
  </cols>
  <sheetData>
    <row r="1" spans="1:24">
      <c r="G1" s="16"/>
    </row>
    <row r="2" spans="1:24" ht="27.6">
      <c r="H2" s="214" t="s">
        <v>987</v>
      </c>
    </row>
    <row r="4" spans="1:24" ht="20.399999999999999">
      <c r="N4" s="206" t="str">
        <f>IF(N24="LOW","▼","")</f>
        <v>▼</v>
      </c>
      <c r="O4" s="207" t="str">
        <f>IF(N24="MEDIUM","▼","")</f>
        <v/>
      </c>
      <c r="P4" s="208" t="str">
        <f>IF(N24="HIGH","▼","")</f>
        <v/>
      </c>
      <c r="R4" s="206" t="str">
        <f>IF(R24="LOW","▼","")</f>
        <v>▼</v>
      </c>
      <c r="S4" s="207" t="str">
        <f>IF(R24="MEDIUM","▼","")</f>
        <v/>
      </c>
      <c r="T4" s="208" t="str">
        <f>IF(R24="HIGH","▼","")</f>
        <v/>
      </c>
      <c r="V4" s="206" t="str">
        <f>IF(V24="LOW","▼","")</f>
        <v>▼</v>
      </c>
      <c r="W4" s="207" t="str">
        <f>IF(V24="MEDIUM","▼","")</f>
        <v/>
      </c>
      <c r="X4" s="208" t="str">
        <f>IF(V24="HIGH","▼","")</f>
        <v/>
      </c>
    </row>
    <row r="5" spans="1:24">
      <c r="N5" s="41"/>
      <c r="O5" s="42"/>
      <c r="P5" s="43"/>
      <c r="R5" s="41"/>
      <c r="S5" s="42"/>
      <c r="T5" s="43"/>
      <c r="V5" s="41"/>
      <c r="W5" s="42"/>
      <c r="X5" s="43"/>
    </row>
    <row r="14" spans="1:24">
      <c r="G14" s="26"/>
      <c r="H14" s="16"/>
    </row>
    <row r="15" spans="1:24">
      <c r="A15" s="21"/>
      <c r="B15" s="22"/>
      <c r="D15" s="22"/>
      <c r="E15" s="22"/>
      <c r="F15" s="22"/>
      <c r="H15" s="16"/>
    </row>
    <row r="16" spans="1:24">
      <c r="A16" s="21"/>
      <c r="D16" s="22"/>
      <c r="E16" s="22"/>
      <c r="F16" s="22"/>
      <c r="H16" s="16"/>
    </row>
    <row r="17" spans="1:29">
      <c r="A17" s="21"/>
      <c r="B17" s="22"/>
      <c r="D17" s="22"/>
      <c r="E17" s="22"/>
      <c r="F17" s="22"/>
      <c r="H17" s="16"/>
    </row>
    <row r="18" spans="1:29" ht="17.7" customHeight="1">
      <c r="H18" s="16"/>
    </row>
    <row r="19" spans="1:29">
      <c r="A19" s="34"/>
      <c r="B19" s="34"/>
      <c r="C19" s="34"/>
      <c r="D19" s="34"/>
      <c r="E19" s="34"/>
      <c r="F19" s="34"/>
      <c r="G19" s="34"/>
      <c r="H19" s="16"/>
    </row>
    <row r="20" spans="1:29">
      <c r="H20" s="16"/>
    </row>
    <row r="21" spans="1:29" ht="21">
      <c r="H21" s="16"/>
      <c r="O21" s="46" t="s">
        <v>921</v>
      </c>
      <c r="P21" s="28"/>
      <c r="R21" s="28"/>
      <c r="S21" s="46" t="s">
        <v>921</v>
      </c>
      <c r="T21" s="28"/>
      <c r="W21" s="46" t="s">
        <v>921</v>
      </c>
    </row>
    <row r="22" spans="1:29" ht="20.7" hidden="1" customHeight="1">
      <c r="H22" s="16"/>
      <c r="O22" s="46"/>
      <c r="P22" s="28"/>
      <c r="R22" s="28"/>
      <c r="S22" s="46"/>
      <c r="T22" s="28"/>
      <c r="W22" s="46"/>
    </row>
    <row r="23" spans="1:29" ht="20.7" hidden="1" customHeight="1" thickBot="1">
      <c r="H23" s="399"/>
      <c r="I23" s="400"/>
      <c r="N23" s="575">
        <f>'Summary &amp; Results'!AQ36</f>
        <v>1</v>
      </c>
      <c r="O23" s="575"/>
      <c r="P23" s="575"/>
      <c r="R23" s="576">
        <f>'Summary &amp; Results'!AU36</f>
        <v>1</v>
      </c>
      <c r="S23" s="576"/>
      <c r="T23" s="576"/>
      <c r="V23" s="576">
        <f>'Summary &amp; Results'!AY36</f>
        <v>1</v>
      </c>
      <c r="W23" s="576"/>
      <c r="X23" s="576"/>
    </row>
    <row r="24" spans="1:29" ht="27.75" hidden="1" customHeight="1" thickBot="1">
      <c r="H24" s="399"/>
      <c r="I24" s="400"/>
      <c r="N24" s="568" t="str">
        <f>'Summary &amp; Results'!AQ37</f>
        <v>LOW</v>
      </c>
      <c r="O24" s="569"/>
      <c r="P24" s="570"/>
      <c r="R24" s="568" t="str">
        <f>'Summary &amp; Results'!AU37</f>
        <v>LOW</v>
      </c>
      <c r="S24" s="569"/>
      <c r="T24" s="570"/>
      <c r="V24" s="568" t="str">
        <f>'Summary &amp; Results'!AY37</f>
        <v>LOW</v>
      </c>
      <c r="W24" s="569"/>
      <c r="X24" s="570"/>
      <c r="AC24" s="351"/>
    </row>
    <row r="25" spans="1:29" ht="27.75" hidden="1" customHeight="1" thickBot="1">
      <c r="H25" s="16"/>
      <c r="N25" s="401"/>
      <c r="O25" s="401"/>
      <c r="P25" s="401"/>
      <c r="R25" s="401"/>
      <c r="S25" s="401"/>
      <c r="T25" s="401"/>
      <c r="V25" s="401"/>
      <c r="W25" s="401"/>
      <c r="X25" s="401"/>
      <c r="AC25" s="351"/>
    </row>
    <row r="26" spans="1:29" ht="28.2" thickBot="1">
      <c r="A26" s="351"/>
      <c r="J26" s="577" t="s">
        <v>959</v>
      </c>
      <c r="K26" s="577"/>
      <c r="L26" s="577"/>
      <c r="M26" s="577"/>
      <c r="N26" s="565" t="str">
        <f>IF(ISNUMBER(FIND($J26,'Assessment Information'!$C$59)),'Summary &amp; Results'!AQ38,"N/A")</f>
        <v>N/A</v>
      </c>
      <c r="O26" s="565"/>
      <c r="P26" s="565"/>
      <c r="Q26" s="402"/>
      <c r="R26" s="565" t="str">
        <f>IF(ISNUMBER(FIND($J26,'Assessment Information'!$C$59)),'Summary &amp; Results'!AU38,"N/A")</f>
        <v>N/A</v>
      </c>
      <c r="S26" s="565"/>
      <c r="T26" s="565"/>
      <c r="U26" s="402"/>
      <c r="V26" s="565" t="str">
        <f>IF(ISNUMBER(FIND($J26,'Assessment Information'!$C$59)),'Summary &amp; Results'!AY38,"N/A")</f>
        <v>N/A</v>
      </c>
      <c r="W26" s="565"/>
      <c r="X26" s="565"/>
      <c r="Y26" s="402"/>
      <c r="Z26" s="402"/>
    </row>
    <row r="27" spans="1:29" ht="28.2" thickBot="1">
      <c r="A27" s="351"/>
      <c r="J27" s="577"/>
      <c r="K27" s="577"/>
      <c r="L27" s="577"/>
      <c r="M27" s="577"/>
      <c r="N27" s="562" t="str">
        <f>IF(ISNUMBER(FIND($J26,'Assessment Information'!$C$59)),'Summary &amp; Results'!AQ39,"N/A")</f>
        <v>N/A</v>
      </c>
      <c r="O27" s="563"/>
      <c r="P27" s="564"/>
      <c r="Q27" s="402"/>
      <c r="R27" s="562" t="str">
        <f>IF(ISNUMBER(FIND($J26,'Assessment Information'!$C$59)),'Summary &amp; Results'!AU39,"N/A")</f>
        <v>N/A</v>
      </c>
      <c r="S27" s="563"/>
      <c r="T27" s="564"/>
      <c r="U27" s="402"/>
      <c r="V27" s="562" t="str">
        <f>IF(ISNUMBER(FIND($J26,'Assessment Information'!$C$59)),'Summary &amp; Results'!AY39,"N/A")</f>
        <v>N/A</v>
      </c>
      <c r="W27" s="563"/>
      <c r="X27" s="564"/>
      <c r="Y27" s="402"/>
      <c r="Z27" s="402"/>
    </row>
    <row r="28" spans="1:29" s="344" customFormat="1" ht="6" thickBot="1">
      <c r="J28" s="403"/>
      <c r="K28" s="403"/>
      <c r="N28" s="404"/>
      <c r="O28" s="404"/>
      <c r="P28" s="404"/>
      <c r="R28" s="404"/>
      <c r="S28" s="404"/>
      <c r="T28" s="404"/>
      <c r="V28" s="404"/>
      <c r="W28" s="404"/>
      <c r="X28" s="404"/>
    </row>
    <row r="29" spans="1:29" ht="28.2" thickBot="1">
      <c r="A29" s="351"/>
      <c r="J29" s="577" t="s">
        <v>131</v>
      </c>
      <c r="K29" s="577"/>
      <c r="L29" s="577"/>
      <c r="M29" s="577"/>
      <c r="N29" s="565" t="str">
        <f>IF(ISNUMBER(FIND($J29,'Assessment Information'!$C$59)),'Summary &amp; Results'!AQ40,"N/A")</f>
        <v>N/A</v>
      </c>
      <c r="O29" s="565"/>
      <c r="P29" s="565"/>
      <c r="Q29" s="402"/>
      <c r="R29" s="565" t="str">
        <f>IF(ISNUMBER(FIND($J29,'Assessment Information'!$C$59)),'Summary &amp; Results'!AU40,"N/A")</f>
        <v>N/A</v>
      </c>
      <c r="S29" s="565"/>
      <c r="T29" s="565"/>
      <c r="U29" s="402"/>
      <c r="V29" s="565" t="str">
        <f>IF(ISNUMBER(FIND($J29,'Assessment Information'!$C$59)),'Summary &amp; Results'!AY40,"N/A")</f>
        <v>N/A</v>
      </c>
      <c r="W29" s="565"/>
      <c r="X29" s="565"/>
      <c r="Y29" s="402"/>
      <c r="Z29" s="402"/>
    </row>
    <row r="30" spans="1:29" ht="28.2" thickBot="1">
      <c r="A30" s="351"/>
      <c r="J30" s="577"/>
      <c r="K30" s="577"/>
      <c r="L30" s="577"/>
      <c r="M30" s="577"/>
      <c r="N30" s="562" t="str">
        <f>IF(ISNUMBER(FIND($J29,'Assessment Information'!$C$59)),'Summary &amp; Results'!AQ41,"N/A")</f>
        <v>N/A</v>
      </c>
      <c r="O30" s="563"/>
      <c r="P30" s="564"/>
      <c r="Q30" s="402"/>
      <c r="R30" s="562" t="str">
        <f>IF(ISNUMBER(FIND($J29,'Assessment Information'!$C$59)),'Summary &amp; Results'!AU41,"N/A")</f>
        <v>N/A</v>
      </c>
      <c r="S30" s="563"/>
      <c r="T30" s="564"/>
      <c r="U30" s="402"/>
      <c r="V30" s="562" t="str">
        <f>IF(ISNUMBER(FIND($J29,'Assessment Information'!$C$59)),'Summary &amp; Results'!AY41,"N/A")</f>
        <v>N/A</v>
      </c>
      <c r="W30" s="563"/>
      <c r="X30" s="564"/>
      <c r="Y30" s="402"/>
      <c r="Z30" s="402"/>
    </row>
    <row r="31" spans="1:29" s="344" customFormat="1" ht="6" thickBot="1">
      <c r="J31" s="403"/>
      <c r="K31" s="403"/>
      <c r="N31" s="404"/>
      <c r="O31" s="404"/>
      <c r="P31" s="404"/>
      <c r="R31" s="404"/>
      <c r="S31" s="404"/>
      <c r="T31" s="404"/>
      <c r="V31" s="404"/>
      <c r="W31" s="404"/>
      <c r="X31" s="404"/>
    </row>
    <row r="32" spans="1:29" ht="28.2" thickBot="1">
      <c r="A32" s="351"/>
      <c r="J32" s="577" t="s">
        <v>916</v>
      </c>
      <c r="K32" s="577"/>
      <c r="L32" s="577"/>
      <c r="M32" s="577"/>
      <c r="N32" s="565" t="str">
        <f>IF(ISNUMBER(FIND($J32,'Assessment Information'!$C$59)),'Summary &amp; Results'!AQ42,"N/A")</f>
        <v>N/A</v>
      </c>
      <c r="O32" s="565"/>
      <c r="P32" s="565"/>
      <c r="Q32" s="402"/>
      <c r="R32" s="565" t="str">
        <f>IF(ISNUMBER(FIND($J32,'Assessment Information'!$C$59)),'Summary &amp; Results'!AU42,"N/A")</f>
        <v>N/A</v>
      </c>
      <c r="S32" s="565"/>
      <c r="T32" s="565"/>
      <c r="U32" s="402"/>
      <c r="V32" s="565" t="str">
        <f>IF(ISNUMBER(FIND($J32,'Assessment Information'!$C$59)),'Summary &amp; Results'!AY42,"N/A")</f>
        <v>N/A</v>
      </c>
      <c r="W32" s="565"/>
      <c r="X32" s="565"/>
      <c r="Y32" s="402"/>
      <c r="Z32" s="402"/>
    </row>
    <row r="33" spans="1:28" ht="28.2" thickBot="1">
      <c r="A33" s="351"/>
      <c r="J33" s="577"/>
      <c r="K33" s="577"/>
      <c r="L33" s="577"/>
      <c r="M33" s="577"/>
      <c r="N33" s="562" t="str">
        <f>IF(ISNUMBER(FIND($J32,'Assessment Information'!$C$59)),'Summary &amp; Results'!AQ43,"N/A")</f>
        <v>N/A</v>
      </c>
      <c r="O33" s="563"/>
      <c r="P33" s="564"/>
      <c r="Q33" s="402"/>
      <c r="R33" s="562" t="str">
        <f>IF(ISNUMBER(FIND($J32,'Assessment Information'!$C$59)),'Summary &amp; Results'!AU43,"N/A")</f>
        <v>N/A</v>
      </c>
      <c r="S33" s="563"/>
      <c r="T33" s="564"/>
      <c r="U33" s="402"/>
      <c r="V33" s="562" t="str">
        <f>IF(ISNUMBER(FIND($J32,'Assessment Information'!$C$59)),'Summary &amp; Results'!AY43,"N/A")</f>
        <v>N/A</v>
      </c>
      <c r="W33" s="563"/>
      <c r="X33" s="564"/>
      <c r="Y33" s="402"/>
      <c r="Z33" s="402"/>
    </row>
    <row r="34" spans="1:28" s="21" customFormat="1" ht="12" thickBot="1"/>
    <row r="35" spans="1:28" ht="60.45" customHeight="1" thickBot="1">
      <c r="A35" s="405"/>
      <c r="H35" s="559" t="s">
        <v>922</v>
      </c>
      <c r="I35" s="559"/>
      <c r="J35" s="559"/>
      <c r="K35" s="560" t="s">
        <v>923</v>
      </c>
      <c r="L35" s="560"/>
      <c r="M35" s="560"/>
      <c r="N35" s="215" t="s">
        <v>988</v>
      </c>
      <c r="O35" s="561" t="s">
        <v>924</v>
      </c>
      <c r="P35" s="561"/>
      <c r="Q35" s="561"/>
      <c r="R35" s="561"/>
      <c r="S35" s="561"/>
      <c r="T35" s="561"/>
      <c r="U35" s="561"/>
      <c r="V35" s="561"/>
      <c r="W35" s="571" t="s">
        <v>959</v>
      </c>
      <c r="X35" s="572"/>
      <c r="Y35" s="571" t="s">
        <v>131</v>
      </c>
      <c r="Z35" s="572"/>
      <c r="AA35" s="216" t="s">
        <v>916</v>
      </c>
      <c r="AB35" s="397" t="s">
        <v>925</v>
      </c>
    </row>
    <row r="36" spans="1:28" ht="40.200000000000003" thickBot="1">
      <c r="A36" s="350"/>
      <c r="B36" s="16" t="s">
        <v>921</v>
      </c>
      <c r="C36" s="16" t="s">
        <v>19</v>
      </c>
      <c r="D36" s="16" t="s">
        <v>214</v>
      </c>
      <c r="E36" s="16" t="s">
        <v>225</v>
      </c>
      <c r="F36" s="16" t="s">
        <v>21</v>
      </c>
      <c r="H36" s="587" t="s">
        <v>926</v>
      </c>
      <c r="I36" s="587"/>
      <c r="J36" s="587"/>
      <c r="K36" s="588" t="s">
        <v>1077</v>
      </c>
      <c r="L36" s="589"/>
      <c r="M36" s="590"/>
      <c r="N36" s="421" t="s">
        <v>989</v>
      </c>
      <c r="O36" s="566" t="str">
        <f>SUBSTITUTE('Summary &amp; Results'!AU48,N36&amp;": ","")</f>
        <v>Abuse and harassment</v>
      </c>
      <c r="P36" s="566"/>
      <c r="Q36" s="566"/>
      <c r="R36" s="566"/>
      <c r="S36" s="566"/>
      <c r="T36" s="566"/>
      <c r="U36" s="566"/>
      <c r="V36" s="566"/>
      <c r="W36" s="573" t="str">
        <f>IF(ISNUMBER(FIND(W$35,'Assessment Information'!$C$59)),'Summary &amp; Results'!BB48,"N/A")</f>
        <v>N/A</v>
      </c>
      <c r="X36" s="574"/>
      <c r="Y36" s="573" t="str">
        <f>IF(ISNUMBER(FIND(Y$35,'Assessment Information'!$C$59)),'Summary &amp; Results'!BC48,"N/A")</f>
        <v>N/A</v>
      </c>
      <c r="Z36" s="574"/>
      <c r="AA36" s="389" t="str">
        <f>IF(ISNUMBER(FIND(AA$35,'Assessment Information'!$C$59)),'Summary &amp; Results'!BD48,"N/A")</f>
        <v>N/A</v>
      </c>
      <c r="AB36" s="398" t="str">
        <f>'Summary &amp; Results'!BA48</f>
        <v>LOW</v>
      </c>
    </row>
    <row r="37" spans="1:28" ht="25.2" customHeight="1" thickBot="1">
      <c r="A37" s="350"/>
      <c r="B37" s="19">
        <f>'Summary &amp; Results'!C48</f>
        <v>3</v>
      </c>
      <c r="C37" s="19">
        <f>'Summary &amp; Results'!D48</f>
        <v>0</v>
      </c>
      <c r="D37" s="19">
        <f>'Summary &amp; Results'!E48</f>
        <v>0</v>
      </c>
      <c r="E37" s="19">
        <f>'Summary &amp; Results'!F48</f>
        <v>0</v>
      </c>
      <c r="F37" s="19">
        <f>'Summary &amp; Results'!G48</f>
        <v>0</v>
      </c>
      <c r="H37" s="587"/>
      <c r="I37" s="587"/>
      <c r="J37" s="587"/>
      <c r="K37" s="591"/>
      <c r="L37" s="592"/>
      <c r="M37" s="593"/>
      <c r="N37" s="422" t="s">
        <v>990</v>
      </c>
      <c r="O37" s="566" t="str">
        <f>SUBSTITUTE('Summary &amp; Results'!AU49,N37&amp;": ","")</f>
        <v>Forced labor</v>
      </c>
      <c r="P37" s="566"/>
      <c r="Q37" s="566"/>
      <c r="R37" s="566"/>
      <c r="S37" s="566"/>
      <c r="T37" s="566"/>
      <c r="U37" s="566"/>
      <c r="V37" s="566"/>
      <c r="W37" s="573" t="str">
        <f>IF(ISNUMBER(FIND(W$35,'Assessment Information'!$C$59)),'Summary &amp; Results'!BB49,"N/A")</f>
        <v>N/A</v>
      </c>
      <c r="X37" s="574"/>
      <c r="Y37" s="573" t="str">
        <f>IF(ISNUMBER(FIND(Y$35,'Assessment Information'!$C$59)),'Summary &amp; Results'!BC49,"N/A")</f>
        <v>N/A</v>
      </c>
      <c r="Z37" s="574"/>
      <c r="AA37" s="389" t="str">
        <f>IF(ISNUMBER(FIND(AA$35,'Assessment Information'!$C$59)),'Summary &amp; Results'!BD49,"N/A")</f>
        <v>N/A</v>
      </c>
      <c r="AB37" s="398" t="str">
        <f>'Summary &amp; Results'!BA49</f>
        <v>LOW</v>
      </c>
    </row>
    <row r="38" spans="1:28" ht="25.2" customHeight="1" thickBot="1">
      <c r="A38" s="350"/>
      <c r="B38" s="19">
        <f>'Summary &amp; Results'!C49</f>
        <v>3</v>
      </c>
      <c r="C38" s="19">
        <f>'Summary &amp; Results'!D49</f>
        <v>0</v>
      </c>
      <c r="D38" s="19">
        <f>'Summary &amp; Results'!E49</f>
        <v>0</v>
      </c>
      <c r="E38" s="19">
        <f>'Summary &amp; Results'!F49</f>
        <v>0</v>
      </c>
      <c r="F38" s="19">
        <f>'Summary &amp; Results'!G49</f>
        <v>0</v>
      </c>
      <c r="H38" s="587"/>
      <c r="I38" s="587"/>
      <c r="J38" s="587"/>
      <c r="K38" s="591"/>
      <c r="L38" s="592"/>
      <c r="M38" s="593"/>
      <c r="N38" s="422" t="s">
        <v>991</v>
      </c>
      <c r="O38" s="566" t="str">
        <f>SUBSTITUTE('Summary &amp; Results'!AU50,N38&amp;": ","")</f>
        <v>Human trafficking and fair recruitment in the workplace</v>
      </c>
      <c r="P38" s="566"/>
      <c r="Q38" s="566"/>
      <c r="R38" s="566"/>
      <c r="S38" s="566"/>
      <c r="T38" s="566"/>
      <c r="U38" s="566"/>
      <c r="V38" s="566"/>
      <c r="W38" s="573" t="str">
        <f>IF(ISNUMBER(FIND(W$35,'Assessment Information'!$C$59)),'Summary &amp; Results'!BB50,"N/A")</f>
        <v>N/A</v>
      </c>
      <c r="X38" s="574"/>
      <c r="Y38" s="573" t="str">
        <f>IF(ISNUMBER(FIND(Y$35,'Assessment Information'!$C$59)),'Summary &amp; Results'!BC50,"N/A")</f>
        <v>N/A</v>
      </c>
      <c r="Z38" s="574"/>
      <c r="AA38" s="389" t="str">
        <f>IF(ISNUMBER(FIND(AA$35,'Assessment Information'!$C$59)),'Summary &amp; Results'!BD50,"N/A")</f>
        <v>N/A</v>
      </c>
      <c r="AB38" s="398" t="str">
        <f>'Summary &amp; Results'!BA50</f>
        <v>LOW</v>
      </c>
    </row>
    <row r="39" spans="1:28" ht="25.2" thickBot="1">
      <c r="A39" s="350">
        <v>1</v>
      </c>
      <c r="B39" s="19">
        <f>'Summary &amp; Results'!C50</f>
        <v>3</v>
      </c>
      <c r="C39" s="19">
        <f>'Summary &amp; Results'!D50</f>
        <v>0</v>
      </c>
      <c r="D39" s="19">
        <f>'Summary &amp; Results'!E50</f>
        <v>0</v>
      </c>
      <c r="E39" s="19">
        <f>'Summary &amp; Results'!F50</f>
        <v>0</v>
      </c>
      <c r="F39" s="19">
        <f>'Summary &amp; Results'!G50</f>
        <v>0</v>
      </c>
      <c r="H39" s="587"/>
      <c r="I39" s="587"/>
      <c r="J39" s="587"/>
      <c r="K39" s="591"/>
      <c r="L39" s="592"/>
      <c r="M39" s="593"/>
      <c r="N39" s="422" t="s">
        <v>992</v>
      </c>
      <c r="O39" s="566" t="str">
        <f>SUBSTITUTE('Summary &amp; Results'!AU51,N39&amp;": ","")</f>
        <v>Debt bondage in small-scale fisheries and smallholder farms</v>
      </c>
      <c r="P39" s="566"/>
      <c r="Q39" s="566"/>
      <c r="R39" s="566"/>
      <c r="S39" s="566"/>
      <c r="T39" s="566"/>
      <c r="U39" s="566"/>
      <c r="V39" s="566"/>
      <c r="W39" s="573" t="str">
        <f>IF(ISNUMBER(FIND(W$35,'Assessment Information'!$C$59)),'Summary &amp; Results'!BB51,"N/A")</f>
        <v>N/A</v>
      </c>
      <c r="X39" s="574"/>
      <c r="Y39" s="573" t="str">
        <f>IF(ISNUMBER(FIND(Y$35,'Assessment Information'!$C$59)),'Summary &amp; Results'!BC51,"N/A")</f>
        <v>N/A</v>
      </c>
      <c r="Z39" s="574"/>
      <c r="AA39" s="389" t="str">
        <f>IF(ISNUMBER(FIND(AA$35,'Assessment Information'!$C$59)),'Summary &amp; Results'!BD51,"N/A")</f>
        <v>N/A</v>
      </c>
      <c r="AB39" s="398" t="str">
        <f>'Summary &amp; Results'!BA51</f>
        <v>LOW</v>
      </c>
    </row>
    <row r="40" spans="1:28" ht="25.2" customHeight="1" thickBot="1">
      <c r="A40" s="350"/>
      <c r="B40" s="19">
        <f>'Summary &amp; Results'!C51</f>
        <v>3</v>
      </c>
      <c r="C40" s="19">
        <f>'Summary &amp; Results'!D51</f>
        <v>0</v>
      </c>
      <c r="D40" s="19">
        <f>'Summary &amp; Results'!E51</f>
        <v>0</v>
      </c>
      <c r="E40" s="19">
        <f>'Summary &amp; Results'!F51</f>
        <v>0</v>
      </c>
      <c r="F40" s="19">
        <f>'Summary &amp; Results'!G51</f>
        <v>0</v>
      </c>
      <c r="H40" s="587"/>
      <c r="I40" s="587"/>
      <c r="J40" s="587"/>
      <c r="K40" s="591"/>
      <c r="L40" s="592"/>
      <c r="M40" s="593"/>
      <c r="N40" s="422" t="s">
        <v>993</v>
      </c>
      <c r="O40" s="566" t="str">
        <f>SUBSTITUTE('Summary &amp; Results'!AU52,N40&amp;": ","")</f>
        <v>Child labor</v>
      </c>
      <c r="P40" s="566"/>
      <c r="Q40" s="566"/>
      <c r="R40" s="566"/>
      <c r="S40" s="566"/>
      <c r="T40" s="566"/>
      <c r="U40" s="566"/>
      <c r="V40" s="566"/>
      <c r="W40" s="573" t="str">
        <f>IF(ISNUMBER(FIND(W$35,'Assessment Information'!$C$59)),'Summary &amp; Results'!BB52,"N/A")</f>
        <v>N/A</v>
      </c>
      <c r="X40" s="574"/>
      <c r="Y40" s="573" t="str">
        <f>IF(ISNUMBER(FIND(Y$35,'Assessment Information'!$C$59)),'Summary &amp; Results'!BC52,"N/A")</f>
        <v>N/A</v>
      </c>
      <c r="Z40" s="574"/>
      <c r="AA40" s="389" t="str">
        <f>IF(ISNUMBER(FIND(AA$35,'Assessment Information'!$C$59)),'Summary &amp; Results'!BD52,"N/A")</f>
        <v>N/A</v>
      </c>
      <c r="AB40" s="398" t="str">
        <f>'Summary &amp; Results'!BA52</f>
        <v>LOW</v>
      </c>
    </row>
    <row r="41" spans="1:28" ht="25.2" customHeight="1" thickBot="1">
      <c r="A41" s="350"/>
      <c r="B41" s="19">
        <f>'Summary &amp; Results'!C52</f>
        <v>3</v>
      </c>
      <c r="C41" s="19">
        <f>'Summary &amp; Results'!D52</f>
        <v>0</v>
      </c>
      <c r="D41" s="19">
        <f>'Summary &amp; Results'!E52</f>
        <v>0</v>
      </c>
      <c r="E41" s="19">
        <f>'Summary &amp; Results'!F52</f>
        <v>0</v>
      </c>
      <c r="F41" s="19">
        <f>'Summary &amp; Results'!G52</f>
        <v>0</v>
      </c>
      <c r="H41" s="587"/>
      <c r="I41" s="587"/>
      <c r="J41" s="587"/>
      <c r="K41" s="591"/>
      <c r="L41" s="592"/>
      <c r="M41" s="593"/>
      <c r="N41" s="422" t="s">
        <v>994</v>
      </c>
      <c r="O41" s="566" t="str">
        <f>SUBSTITUTE('Summary &amp; Results'!AU53,N41&amp;": ","")</f>
        <v>Freedom of association and collective bargaining</v>
      </c>
      <c r="P41" s="566"/>
      <c r="Q41" s="566"/>
      <c r="R41" s="566"/>
      <c r="S41" s="566"/>
      <c r="T41" s="566"/>
      <c r="U41" s="566"/>
      <c r="V41" s="566"/>
      <c r="W41" s="573" t="str">
        <f>IF(ISNUMBER(FIND(W$35,'Assessment Information'!$C$59)),'Summary &amp; Results'!BB53,"N/A")</f>
        <v>N/A</v>
      </c>
      <c r="X41" s="574"/>
      <c r="Y41" s="573" t="str">
        <f>IF(ISNUMBER(FIND(Y$35,'Assessment Information'!$C$59)),'Summary &amp; Results'!BC53,"N/A")</f>
        <v>N/A</v>
      </c>
      <c r="Z41" s="574"/>
      <c r="AA41" s="389" t="str">
        <f>IF(ISNUMBER(FIND(AA$35,'Assessment Information'!$C$59)),'Summary &amp; Results'!BD53,"N/A")</f>
        <v>N/A</v>
      </c>
      <c r="AB41" s="398" t="str">
        <f>'Summary &amp; Results'!BA53</f>
        <v>LOW</v>
      </c>
    </row>
    <row r="42" spans="1:28" ht="25.2" customHeight="1" thickBot="1">
      <c r="A42" s="350"/>
      <c r="B42" s="19">
        <f>'Summary &amp; Results'!C53</f>
        <v>3</v>
      </c>
      <c r="C42" s="19">
        <f>'Summary &amp; Results'!D53</f>
        <v>0</v>
      </c>
      <c r="D42" s="19">
        <f>'Summary &amp; Results'!E53</f>
        <v>0</v>
      </c>
      <c r="E42" s="19">
        <f>'Summary &amp; Results'!F53</f>
        <v>0</v>
      </c>
      <c r="F42" s="19">
        <f>'Summary &amp; Results'!G53</f>
        <v>0</v>
      </c>
      <c r="H42" s="587"/>
      <c r="I42" s="587"/>
      <c r="J42" s="587"/>
      <c r="K42" s="591"/>
      <c r="L42" s="592"/>
      <c r="M42" s="593"/>
      <c r="N42" s="422" t="s">
        <v>995</v>
      </c>
      <c r="O42" s="566" t="str">
        <f>SUBSTITUTE('Summary &amp; Results'!AU54,N42&amp;": ","")</f>
        <v>Earnings and benefits</v>
      </c>
      <c r="P42" s="566"/>
      <c r="Q42" s="566"/>
      <c r="R42" s="566"/>
      <c r="S42" s="566"/>
      <c r="T42" s="566"/>
      <c r="U42" s="566"/>
      <c r="V42" s="566"/>
      <c r="W42" s="573" t="str">
        <f>IF(ISNUMBER(FIND(W$35,'Assessment Information'!$C$59)),'Summary &amp; Results'!BB54,"N/A")</f>
        <v>N/A</v>
      </c>
      <c r="X42" s="574"/>
      <c r="Y42" s="573" t="str">
        <f>IF(ISNUMBER(FIND(Y$35,'Assessment Information'!$C$59)),'Summary &amp; Results'!BC54,"N/A")</f>
        <v>N/A</v>
      </c>
      <c r="Z42" s="574"/>
      <c r="AA42" s="389" t="str">
        <f>IF(ISNUMBER(FIND(AA$35,'Assessment Information'!$C$59)),'Summary &amp; Results'!BD54,"N/A")</f>
        <v>N/A</v>
      </c>
      <c r="AB42" s="398" t="str">
        <f>'Summary &amp; Results'!BA54</f>
        <v>LOW</v>
      </c>
    </row>
    <row r="43" spans="1:28" ht="25.2" customHeight="1" thickBot="1">
      <c r="A43" s="350"/>
      <c r="B43" s="19">
        <f>'Summary &amp; Results'!C54</f>
        <v>3</v>
      </c>
      <c r="C43" s="19">
        <f>'Summary &amp; Results'!D54</f>
        <v>0</v>
      </c>
      <c r="D43" s="19">
        <f>'Summary &amp; Results'!E54</f>
        <v>0</v>
      </c>
      <c r="E43" s="19">
        <f>'Summary &amp; Results'!F54</f>
        <v>0</v>
      </c>
      <c r="F43" s="19">
        <f>'Summary &amp; Results'!G54</f>
        <v>0</v>
      </c>
      <c r="H43" s="587"/>
      <c r="I43" s="587"/>
      <c r="J43" s="587"/>
      <c r="K43" s="591"/>
      <c r="L43" s="592"/>
      <c r="M43" s="593"/>
      <c r="N43" s="422" t="s">
        <v>996</v>
      </c>
      <c r="O43" s="566" t="str">
        <f>SUBSTITUTE('Summary &amp; Results'!AU55,N43&amp;": ","")</f>
        <v>Adequate rest</v>
      </c>
      <c r="P43" s="566"/>
      <c r="Q43" s="566"/>
      <c r="R43" s="566"/>
      <c r="S43" s="566"/>
      <c r="T43" s="566"/>
      <c r="U43" s="566"/>
      <c r="V43" s="566"/>
      <c r="W43" s="573" t="str">
        <f>IF(ISNUMBER(FIND(W$35,'Assessment Information'!$C$59)),'Summary &amp; Results'!BB55,"N/A")</f>
        <v>N/A</v>
      </c>
      <c r="X43" s="574"/>
      <c r="Y43" s="573" t="str">
        <f>IF(ISNUMBER(FIND(Y$35,'Assessment Information'!$C$59)),'Summary &amp; Results'!BC55,"N/A")</f>
        <v>N/A</v>
      </c>
      <c r="Z43" s="574"/>
      <c r="AA43" s="389" t="str">
        <f>IF(ISNUMBER(FIND(AA$35,'Assessment Information'!$C$59)),'Summary &amp; Results'!BD55,"N/A")</f>
        <v>N/A</v>
      </c>
      <c r="AB43" s="398" t="str">
        <f>'Summary &amp; Results'!BA55</f>
        <v>LOW</v>
      </c>
    </row>
    <row r="44" spans="1:28" ht="45.45" customHeight="1" thickBot="1">
      <c r="A44" s="405">
        <v>1</v>
      </c>
      <c r="B44" s="19">
        <f>'Summary &amp; Results'!C55</f>
        <v>3</v>
      </c>
      <c r="C44" s="19">
        <f>'Summary &amp; Results'!D55</f>
        <v>0</v>
      </c>
      <c r="D44" s="19">
        <f>'Summary &amp; Results'!E55</f>
        <v>0</v>
      </c>
      <c r="E44" s="19">
        <f>'Summary &amp; Results'!F55</f>
        <v>0</v>
      </c>
      <c r="F44" s="19">
        <f>'Summary &amp; Results'!G55</f>
        <v>0</v>
      </c>
      <c r="H44" s="587"/>
      <c r="I44" s="587"/>
      <c r="J44" s="587"/>
      <c r="K44" s="591"/>
      <c r="L44" s="592"/>
      <c r="M44" s="593"/>
      <c r="N44" s="423" t="s">
        <v>1071</v>
      </c>
      <c r="O44" s="566" t="str">
        <f>SUBSTITUTE('Summary &amp; Results'!AU56,N44&amp;": ","")</f>
        <v>Access to basic services for worker housing and liveaboard vessels</v>
      </c>
      <c r="P44" s="566"/>
      <c r="Q44" s="566"/>
      <c r="R44" s="566"/>
      <c r="S44" s="566"/>
      <c r="T44" s="566"/>
      <c r="U44" s="566"/>
      <c r="V44" s="566"/>
      <c r="W44" s="573" t="str">
        <f>IF(ISNUMBER(FIND(W$35,'Assessment Information'!$C$59)),'Summary &amp; Results'!BB56,"N/A")</f>
        <v>N/A</v>
      </c>
      <c r="X44" s="574"/>
      <c r="Y44" s="573" t="str">
        <f>IF(ISNUMBER(FIND(Y$35,'Assessment Information'!$C$59)),'Summary &amp; Results'!BC56,"N/A")</f>
        <v>N/A</v>
      </c>
      <c r="Z44" s="574"/>
      <c r="AA44" s="389" t="str">
        <f>IF(ISNUMBER(FIND(AA$35,'Assessment Information'!$C$59)),'Summary &amp; Results'!BD56,"N/A")</f>
        <v>N/A</v>
      </c>
      <c r="AB44" s="398" t="str">
        <f>'Summary &amp; Results'!BA56</f>
        <v>LOW</v>
      </c>
    </row>
    <row r="45" spans="1:28" ht="25.2" customHeight="1" thickBot="1">
      <c r="A45" s="350"/>
      <c r="B45" s="19" t="e">
        <f>'Summary &amp; Results'!#REF!</f>
        <v>#REF!</v>
      </c>
      <c r="C45" s="19" t="e">
        <f>'Summary &amp; Results'!#REF!</f>
        <v>#REF!</v>
      </c>
      <c r="D45" s="19" t="e">
        <f>'Summary &amp; Results'!#REF!</f>
        <v>#REF!</v>
      </c>
      <c r="E45" s="19" t="e">
        <f>'Summary &amp; Results'!#REF!</f>
        <v>#REF!</v>
      </c>
      <c r="F45" s="19" t="e">
        <f>'Summary &amp; Results'!#REF!</f>
        <v>#REF!</v>
      </c>
      <c r="H45" s="587"/>
      <c r="I45" s="587"/>
      <c r="J45" s="587"/>
      <c r="K45" s="591"/>
      <c r="L45" s="592"/>
      <c r="M45" s="593"/>
      <c r="N45" s="422" t="s">
        <v>997</v>
      </c>
      <c r="O45" s="566" t="str">
        <f>SUBSTITUTE('Summary &amp; Results'!AU57,N45&amp;": ","")</f>
        <v>Occupational safety</v>
      </c>
      <c r="P45" s="566"/>
      <c r="Q45" s="566"/>
      <c r="R45" s="566"/>
      <c r="S45" s="566"/>
      <c r="T45" s="566"/>
      <c r="U45" s="566"/>
      <c r="V45" s="566"/>
      <c r="W45" s="573" t="str">
        <f>IF(ISNUMBER(FIND(W$35,'Assessment Information'!$C$59)),'Summary &amp; Results'!BB57,"N/A")</f>
        <v>N/A</v>
      </c>
      <c r="X45" s="574"/>
      <c r="Y45" s="573" t="str">
        <f>IF(ISNUMBER(FIND(Y$35,'Assessment Information'!$C$59)),'Summary &amp; Results'!BC57,"N/A")</f>
        <v>N/A</v>
      </c>
      <c r="Z45" s="574"/>
      <c r="AA45" s="389" t="str">
        <f>IF(ISNUMBER(FIND(AA$35,'Assessment Information'!$C$59)),'Summary &amp; Results'!BD57,"N/A")</f>
        <v>N/A</v>
      </c>
      <c r="AB45" s="398" t="str">
        <f>'Summary &amp; Results'!BA57</f>
        <v>LOW</v>
      </c>
    </row>
    <row r="46" spans="1:28" ht="25.2" customHeight="1" thickBot="1">
      <c r="A46" s="350"/>
      <c r="B46" s="19"/>
      <c r="C46" s="19"/>
      <c r="D46" s="19"/>
      <c r="E46" s="19"/>
      <c r="F46" s="19"/>
      <c r="H46" s="587"/>
      <c r="I46" s="587"/>
      <c r="J46" s="587"/>
      <c r="K46" s="591"/>
      <c r="L46" s="592"/>
      <c r="M46" s="593"/>
      <c r="N46" s="422" t="s">
        <v>998</v>
      </c>
      <c r="O46" s="566" t="str">
        <f>SUBSTITUTE('Summary &amp; Results'!AU58,N46&amp;": ","")</f>
        <v>Medical response</v>
      </c>
      <c r="P46" s="566"/>
      <c r="Q46" s="566"/>
      <c r="R46" s="566"/>
      <c r="S46" s="566"/>
      <c r="T46" s="566"/>
      <c r="U46" s="566"/>
      <c r="V46" s="566"/>
      <c r="W46" s="573" t="str">
        <f>IF(ISNUMBER(FIND(W$35,'Assessment Information'!$C$59)),'Summary &amp; Results'!BB58,"N/A")</f>
        <v>N/A</v>
      </c>
      <c r="X46" s="574"/>
      <c r="Y46" s="573" t="str">
        <f>IF(ISNUMBER(FIND(Y$35,'Assessment Information'!$C$59)),'Summary &amp; Results'!BC58,"N/A")</f>
        <v>N/A</v>
      </c>
      <c r="Z46" s="574"/>
      <c r="AA46" s="389" t="str">
        <f>IF(ISNUMBER(FIND(AA$35,'Assessment Information'!$C$59)),'Summary &amp; Results'!BD58,"N/A")</f>
        <v>N/A</v>
      </c>
      <c r="AB46" s="398" t="str">
        <f>'Summary &amp; Results'!BA58</f>
        <v>LOW</v>
      </c>
    </row>
    <row r="47" spans="1:28" ht="25.2" customHeight="1" thickBot="1">
      <c r="A47" s="350"/>
      <c r="B47" s="19"/>
      <c r="C47" s="19"/>
      <c r="D47" s="19"/>
      <c r="E47" s="19"/>
      <c r="F47" s="19"/>
      <c r="H47" s="587"/>
      <c r="I47" s="587"/>
      <c r="J47" s="587"/>
      <c r="K47" s="594"/>
      <c r="L47" s="595"/>
      <c r="M47" s="596"/>
      <c r="N47" s="422" t="s">
        <v>999</v>
      </c>
      <c r="O47" s="566" t="str">
        <f>SUBSTITUTE('Summary &amp; Results'!AU59,N47&amp;": ","")</f>
        <v>Observer rights</v>
      </c>
      <c r="P47" s="566"/>
      <c r="Q47" s="566"/>
      <c r="R47" s="566"/>
      <c r="S47" s="566"/>
      <c r="T47" s="566"/>
      <c r="U47" s="566"/>
      <c r="V47" s="566"/>
      <c r="W47" s="573" t="str">
        <f>IF(ISNUMBER(FIND(W$35,'Assessment Information'!$C$59)),'Summary &amp; Results'!BB59,"N/A")</f>
        <v>N/A</v>
      </c>
      <c r="X47" s="574"/>
      <c r="Y47" s="573" t="str">
        <f>IF(ISNUMBER(FIND(Y$35,'Assessment Information'!$C$59)),'Summary &amp; Results'!BC59,"N/A")</f>
        <v>N/A</v>
      </c>
      <c r="Z47" s="574"/>
      <c r="AA47" s="389" t="str">
        <f>IF(ISNUMBER(FIND(AA$35,'Assessment Information'!$C$59)),'Summary &amp; Results'!BD59,"N/A")</f>
        <v>N/A</v>
      </c>
      <c r="AB47" s="398" t="str">
        <f>'Summary &amp; Results'!BA59</f>
        <v>LOW</v>
      </c>
    </row>
    <row r="48" spans="1:28" ht="72.45" customHeight="1" thickBot="1">
      <c r="A48" s="350"/>
      <c r="B48" s="19">
        <f>'Summary &amp; Results'!C57</f>
        <v>3</v>
      </c>
      <c r="C48" s="19">
        <f>'Summary &amp; Results'!D57</f>
        <v>0</v>
      </c>
      <c r="D48" s="19">
        <f>'Summary &amp; Results'!E57</f>
        <v>0</v>
      </c>
      <c r="E48" s="19">
        <f>'Summary &amp; Results'!F57</f>
        <v>0</v>
      </c>
      <c r="F48" s="19">
        <f>'Summary &amp; Results'!G57</f>
        <v>0</v>
      </c>
      <c r="H48" s="587"/>
      <c r="I48" s="587"/>
      <c r="J48" s="587"/>
      <c r="K48" s="567" t="s">
        <v>1076</v>
      </c>
      <c r="L48" s="567"/>
      <c r="M48" s="567"/>
      <c r="N48" s="422" t="s">
        <v>1000</v>
      </c>
      <c r="O48" s="566" t="str">
        <f>SUBSTITUTE('Summary &amp; Results'!AU60,N48&amp;": ","")</f>
        <v>Corporate responsibility and transparency</v>
      </c>
      <c r="P48" s="566"/>
      <c r="Q48" s="566"/>
      <c r="R48" s="566"/>
      <c r="S48" s="566"/>
      <c r="T48" s="566"/>
      <c r="U48" s="566"/>
      <c r="V48" s="566"/>
      <c r="W48" s="573" t="str">
        <f>IF(ISNUMBER(FIND(W$35,'Assessment Information'!$C$59)),'Summary &amp; Results'!BB60,"N/A")</f>
        <v>N/A</v>
      </c>
      <c r="X48" s="574"/>
      <c r="Y48" s="573" t="str">
        <f>IF(ISNUMBER(FIND(Y$35,'Assessment Information'!$C$59)),'Summary &amp; Results'!BC60,"N/A")</f>
        <v>N/A</v>
      </c>
      <c r="Z48" s="574"/>
      <c r="AA48" s="389" t="str">
        <f>IF(ISNUMBER(FIND(AA$35,'Assessment Information'!$C$59)),'Summary &amp; Results'!BD60,"N/A")</f>
        <v>N/A</v>
      </c>
      <c r="AB48" s="398" t="str">
        <f>'Summary &amp; Results'!BA60</f>
        <v>LOW</v>
      </c>
    </row>
    <row r="49" spans="1:28" ht="72.45" customHeight="1" thickBot="1">
      <c r="A49" s="350"/>
      <c r="B49" s="19" t="e">
        <f>'Summary &amp; Results'!#REF!</f>
        <v>#REF!</v>
      </c>
      <c r="C49" s="19" t="e">
        <f>'Summary &amp; Results'!#REF!</f>
        <v>#REF!</v>
      </c>
      <c r="D49" s="19" t="e">
        <f>'Summary &amp; Results'!#REF!</f>
        <v>#REF!</v>
      </c>
      <c r="E49" s="19" t="e">
        <f>'Summary &amp; Results'!#REF!</f>
        <v>#REF!</v>
      </c>
      <c r="F49" s="19" t="e">
        <f>'Summary &amp; Results'!#REF!</f>
        <v>#REF!</v>
      </c>
      <c r="H49" s="587"/>
      <c r="I49" s="587"/>
      <c r="J49" s="587"/>
      <c r="K49" s="567"/>
      <c r="L49" s="567"/>
      <c r="M49" s="567"/>
      <c r="N49" s="422" t="s">
        <v>1001</v>
      </c>
      <c r="O49" s="566" t="str">
        <f>SUBSTITUTE('Summary &amp; Results'!AU61,N49&amp;": ","")</f>
        <v>Economic flexibility and autonomy</v>
      </c>
      <c r="P49" s="566"/>
      <c r="Q49" s="566"/>
      <c r="R49" s="566"/>
      <c r="S49" s="566"/>
      <c r="T49" s="566"/>
      <c r="U49" s="566"/>
      <c r="V49" s="566"/>
      <c r="W49" s="573" t="str">
        <f>IF(ISNUMBER(FIND(W$35,'Assessment Information'!$C$59)),'Summary &amp; Results'!BB61,"N/A")</f>
        <v>N/A</v>
      </c>
      <c r="X49" s="574"/>
      <c r="Y49" s="573" t="str">
        <f>IF(ISNUMBER(FIND(Y$35,'Assessment Information'!$C$59)),'Summary &amp; Results'!BC61,"N/A")</f>
        <v>N/A</v>
      </c>
      <c r="Z49" s="574"/>
      <c r="AA49" s="389" t="str">
        <f>IF(ISNUMBER(FIND(AA$35,'Assessment Information'!$C$59)),'Summary &amp; Results'!BD61,"N/A")</f>
        <v>N/A</v>
      </c>
      <c r="AB49" s="398" t="str">
        <f>'Summary &amp; Results'!BA61</f>
        <v>LOW</v>
      </c>
    </row>
    <row r="50" spans="1:28" ht="25.2" customHeight="1" thickBot="1">
      <c r="A50" s="350"/>
      <c r="B50" s="19">
        <f>'Summary &amp; Results'!C60</f>
        <v>3</v>
      </c>
      <c r="C50" s="19">
        <f>'Summary &amp; Results'!D60</f>
        <v>0</v>
      </c>
      <c r="D50" s="19">
        <f>'Summary &amp; Results'!E60</f>
        <v>0</v>
      </c>
      <c r="E50" s="19">
        <f>'Summary &amp; Results'!F60</f>
        <v>0</v>
      </c>
      <c r="F50" s="19">
        <f>'Summary &amp; Results'!G60</f>
        <v>0</v>
      </c>
      <c r="H50" s="578" t="s">
        <v>930</v>
      </c>
      <c r="I50" s="579"/>
      <c r="J50" s="580"/>
      <c r="K50" s="588" t="s">
        <v>1078</v>
      </c>
      <c r="L50" s="589"/>
      <c r="M50" s="590"/>
      <c r="N50" s="422" t="s">
        <v>1002</v>
      </c>
      <c r="O50" s="566" t="str">
        <f>SUBSTITUTE('Summary &amp; Results'!AU62,N50&amp;": ","")</f>
        <v>Grievance reporting and access to remedy</v>
      </c>
      <c r="P50" s="566"/>
      <c r="Q50" s="566"/>
      <c r="R50" s="566"/>
      <c r="S50" s="566"/>
      <c r="T50" s="566"/>
      <c r="U50" s="566"/>
      <c r="V50" s="566"/>
      <c r="W50" s="573" t="str">
        <f>IF(ISNUMBER(FIND(W$35,'Assessment Information'!$C$59)),'Summary &amp; Results'!BB62,"N/A")</f>
        <v>N/A</v>
      </c>
      <c r="X50" s="574"/>
      <c r="Y50" s="573" t="str">
        <f>IF(ISNUMBER(FIND(Y$35,'Assessment Information'!$C$59)),'Summary &amp; Results'!BC62,"N/A")</f>
        <v>N/A</v>
      </c>
      <c r="Z50" s="574"/>
      <c r="AA50" s="389" t="str">
        <f>IF(ISNUMBER(FIND(AA$35,'Assessment Information'!$C$59)),'Summary &amp; Results'!BD62,"N/A")</f>
        <v>N/A</v>
      </c>
      <c r="AB50" s="398" t="str">
        <f>'Summary &amp; Results'!BA62</f>
        <v>LOW</v>
      </c>
    </row>
    <row r="51" spans="1:28" ht="45.45" customHeight="1" thickBot="1">
      <c r="A51" s="405">
        <v>1</v>
      </c>
      <c r="B51" s="19">
        <f>'Summary &amp; Results'!C61</f>
        <v>3</v>
      </c>
      <c r="C51" s="19">
        <f>'Summary &amp; Results'!D61</f>
        <v>0</v>
      </c>
      <c r="D51" s="19">
        <f>'Summary &amp; Results'!E61</f>
        <v>0</v>
      </c>
      <c r="E51" s="19">
        <f>'Summary &amp; Results'!F61</f>
        <v>0</v>
      </c>
      <c r="F51" s="19">
        <f>'Summary &amp; Results'!G61</f>
        <v>0</v>
      </c>
      <c r="H51" s="581"/>
      <c r="I51" s="582"/>
      <c r="J51" s="583"/>
      <c r="K51" s="591"/>
      <c r="L51" s="592"/>
      <c r="M51" s="593"/>
      <c r="N51" s="422" t="s">
        <v>1072</v>
      </c>
      <c r="O51" s="566" t="str">
        <f>SUBSTITUTE('Summary &amp; Results'!AU63,N51&amp;": ","")</f>
        <v>Customary rights</v>
      </c>
      <c r="P51" s="566"/>
      <c r="Q51" s="566"/>
      <c r="R51" s="566"/>
      <c r="S51" s="566"/>
      <c r="T51" s="566"/>
      <c r="U51" s="566"/>
      <c r="V51" s="566"/>
      <c r="W51" s="573" t="str">
        <f>IF(ISNUMBER(FIND(W$35,'Assessment Information'!$C$59)),'Summary &amp; Results'!BB63,"N/A")</f>
        <v>N/A</v>
      </c>
      <c r="X51" s="574"/>
      <c r="Y51" s="573" t="str">
        <f>IF(ISNUMBER(FIND(Y$35,'Assessment Information'!$C$59)),'Summary &amp; Results'!BC63,"N/A")</f>
        <v>N/A</v>
      </c>
      <c r="Z51" s="574"/>
      <c r="AA51" s="389" t="str">
        <f>IF(ISNUMBER(FIND(AA$35,'Assessment Information'!$C$59)),'Summary &amp; Results'!BD63,"N/A")</f>
        <v>N/A</v>
      </c>
      <c r="AB51" s="398" t="str">
        <f>'Summary &amp; Results'!BA63</f>
        <v>LOW</v>
      </c>
    </row>
    <row r="52" spans="1:28" ht="40.200000000000003" customHeight="1" thickBot="1">
      <c r="A52" s="350"/>
      <c r="B52" s="19"/>
      <c r="C52" s="19"/>
      <c r="D52" s="19"/>
      <c r="E52" s="19"/>
      <c r="F52" s="19"/>
      <c r="H52" s="581"/>
      <c r="I52" s="582"/>
      <c r="J52" s="583"/>
      <c r="K52" s="591"/>
      <c r="L52" s="592"/>
      <c r="M52" s="593"/>
      <c r="N52" s="422" t="s">
        <v>1073</v>
      </c>
      <c r="O52" s="566" t="str">
        <f>SUBSTITUTE('Summary &amp; Results'!AU64,N52&amp;": ","")</f>
        <v>Participatory governance of fisheries and aquaculture resources</v>
      </c>
      <c r="P52" s="566"/>
      <c r="Q52" s="566"/>
      <c r="R52" s="566"/>
      <c r="S52" s="566"/>
      <c r="T52" s="566"/>
      <c r="U52" s="566"/>
      <c r="V52" s="566"/>
      <c r="W52" s="573" t="str">
        <f>IF(ISNUMBER(FIND(W$35,'Assessment Information'!$C$59)),'Summary &amp; Results'!BB64,"N/A")</f>
        <v>N/A</v>
      </c>
      <c r="X52" s="574"/>
      <c r="Y52" s="573" t="str">
        <f>IF(ISNUMBER(FIND(Y$35,'Assessment Information'!$C$59)),'Summary &amp; Results'!BC64,"N/A")</f>
        <v>N/A</v>
      </c>
      <c r="Z52" s="574"/>
      <c r="AA52" s="389" t="str">
        <f>IF(ISNUMBER(FIND(AA$35,'Assessment Information'!$C$59)),'Summary &amp; Results'!BD64,"N/A")</f>
        <v>N/A</v>
      </c>
      <c r="AB52" s="398" t="str">
        <f>'Summary &amp; Results'!BA64</f>
        <v>LOW</v>
      </c>
    </row>
    <row r="53" spans="1:28" ht="25.2" customHeight="1" thickBot="1">
      <c r="A53" s="350"/>
      <c r="B53" s="19" t="e">
        <f>'Summary &amp; Results'!#REF!</f>
        <v>#REF!</v>
      </c>
      <c r="C53" s="19" t="e">
        <f>'Summary &amp; Results'!#REF!</f>
        <v>#REF!</v>
      </c>
      <c r="D53" s="19" t="e">
        <f>'Summary &amp; Results'!#REF!</f>
        <v>#REF!</v>
      </c>
      <c r="E53" s="19" t="e">
        <f>'Summary &amp; Results'!#REF!</f>
        <v>#REF!</v>
      </c>
      <c r="F53" s="19" t="e">
        <f>'Summary &amp; Results'!#REF!</f>
        <v>#REF!</v>
      </c>
      <c r="H53" s="581"/>
      <c r="I53" s="582"/>
      <c r="J53" s="583"/>
      <c r="K53" s="594"/>
      <c r="L53" s="595"/>
      <c r="M53" s="596"/>
      <c r="N53" s="422" t="s">
        <v>1074</v>
      </c>
      <c r="O53" s="566" t="str">
        <f>SUBSTITUTE('Summary &amp; Results'!AU65,N53&amp;": ","")</f>
        <v>Participatory governance within the workforce</v>
      </c>
      <c r="P53" s="566"/>
      <c r="Q53" s="566"/>
      <c r="R53" s="566"/>
      <c r="S53" s="566"/>
      <c r="T53" s="566"/>
      <c r="U53" s="566"/>
      <c r="V53" s="566"/>
      <c r="W53" s="573" t="str">
        <f>IF(ISNUMBER(FIND(W$35,'Assessment Information'!$C$59)),'Summary &amp; Results'!BB65,"N/A")</f>
        <v>N/A</v>
      </c>
      <c r="X53" s="574"/>
      <c r="Y53" s="573" t="str">
        <f>IF(ISNUMBER(FIND(Y$35,'Assessment Information'!$C$59)),'Summary &amp; Results'!BC65,"N/A")</f>
        <v>N/A</v>
      </c>
      <c r="Z53" s="574"/>
      <c r="AA53" s="389" t="str">
        <f>IF(ISNUMBER(FIND(AA$35,'Assessment Information'!$C$59)),'Summary &amp; Results'!BD65,"N/A")</f>
        <v>N/A</v>
      </c>
      <c r="AB53" s="398" t="str">
        <f>'Summary &amp; Results'!BA65</f>
        <v>LOW</v>
      </c>
    </row>
    <row r="54" spans="1:28" ht="45" thickBot="1">
      <c r="A54" s="405">
        <v>1</v>
      </c>
      <c r="B54" s="19" t="e">
        <f>'Summary &amp; Results'!#REF!</f>
        <v>#REF!</v>
      </c>
      <c r="C54" s="19" t="e">
        <f>'Summary &amp; Results'!#REF!</f>
        <v>#REF!</v>
      </c>
      <c r="D54" s="19" t="e">
        <f>'Summary &amp; Results'!#REF!</f>
        <v>#REF!</v>
      </c>
      <c r="E54" s="19" t="e">
        <f>'Summary &amp; Results'!#REF!</f>
        <v>#REF!</v>
      </c>
      <c r="F54" s="19" t="e">
        <f>'Summary &amp; Results'!#REF!</f>
        <v>#REF!</v>
      </c>
      <c r="H54" s="581"/>
      <c r="I54" s="582"/>
      <c r="J54" s="583"/>
      <c r="K54" s="591" t="s">
        <v>1079</v>
      </c>
      <c r="L54" s="592"/>
      <c r="M54" s="593"/>
      <c r="N54" s="422" t="s">
        <v>1003</v>
      </c>
      <c r="O54" s="566" t="str">
        <f>SUBSTITUTE('Summary &amp; Results'!AU66,N54&amp;": ","")</f>
        <v>Equitable opportunity to benefit from the fishing or aquaculture sector</v>
      </c>
      <c r="P54" s="566"/>
      <c r="Q54" s="566"/>
      <c r="R54" s="566"/>
      <c r="S54" s="566"/>
      <c r="T54" s="566"/>
      <c r="U54" s="566"/>
      <c r="V54" s="566"/>
      <c r="W54" s="573" t="str">
        <f>IF(ISNUMBER(FIND(W$35,'Assessment Information'!$C$59)),'Summary &amp; Results'!BB66,"N/A")</f>
        <v>N/A</v>
      </c>
      <c r="X54" s="574"/>
      <c r="Y54" s="573" t="str">
        <f>IF(ISNUMBER(FIND(Y$35,'Assessment Information'!$C$59)),'Summary &amp; Results'!BC66,"N/A")</f>
        <v>N/A</v>
      </c>
      <c r="Z54" s="574"/>
      <c r="AA54" s="389" t="str">
        <f>IF(ISNUMBER(FIND(AA$35,'Assessment Information'!$C$59)),'Summary &amp; Results'!BD66,"N/A")</f>
        <v>N/A</v>
      </c>
      <c r="AB54" s="398" t="str">
        <f>'Summary &amp; Results'!BA66</f>
        <v>LOW</v>
      </c>
    </row>
    <row r="55" spans="1:28" ht="45" thickBot="1">
      <c r="A55" s="405">
        <v>1</v>
      </c>
      <c r="B55" s="19"/>
      <c r="C55" s="19"/>
      <c r="D55" s="19"/>
      <c r="E55" s="19"/>
      <c r="F55" s="19"/>
      <c r="H55" s="584"/>
      <c r="I55" s="585"/>
      <c r="J55" s="586"/>
      <c r="K55" s="594"/>
      <c r="L55" s="595"/>
      <c r="M55" s="596"/>
      <c r="N55" s="422" t="s">
        <v>1004</v>
      </c>
      <c r="O55" s="566" t="str">
        <f>SUBSTITUTE('Summary &amp; Results'!AU67,N55&amp;": ","")</f>
        <v>Discrimination</v>
      </c>
      <c r="P55" s="566"/>
      <c r="Q55" s="566"/>
      <c r="R55" s="566"/>
      <c r="S55" s="566"/>
      <c r="T55" s="566"/>
      <c r="U55" s="566"/>
      <c r="V55" s="566"/>
      <c r="W55" s="573" t="str">
        <f>IF(ISNUMBER(FIND(W$35,'Assessment Information'!$C$59)),'Summary &amp; Results'!BB67,"N/A")</f>
        <v>N/A</v>
      </c>
      <c r="X55" s="574"/>
      <c r="Y55" s="573" t="str">
        <f>IF(ISNUMBER(FIND(Y$35,'Assessment Information'!$C$59)),'Summary &amp; Results'!BC67,"N/A")</f>
        <v>N/A</v>
      </c>
      <c r="Z55" s="574"/>
      <c r="AA55" s="389" t="str">
        <f>IF(ISNUMBER(FIND(AA$35,'Assessment Information'!$C$59)),'Summary &amp; Results'!BD67,"N/A")</f>
        <v>N/A</v>
      </c>
      <c r="AB55" s="398" t="str">
        <f>'Summary &amp; Results'!BA67</f>
        <v>LOW</v>
      </c>
    </row>
    <row r="56" spans="1:28" ht="25.2" customHeight="1" thickBot="1">
      <c r="A56" s="350"/>
      <c r="B56" s="19">
        <f>'Summary &amp; Results'!C65</f>
        <v>3</v>
      </c>
      <c r="C56" s="19">
        <f>'Summary &amp; Results'!D65</f>
        <v>0</v>
      </c>
      <c r="D56" s="19">
        <f>'Summary &amp; Results'!E65</f>
        <v>0</v>
      </c>
      <c r="E56" s="19">
        <f>'Summary &amp; Results'!F65</f>
        <v>0</v>
      </c>
      <c r="F56" s="19">
        <f>'Summary &amp; Results'!G65</f>
        <v>0</v>
      </c>
      <c r="H56" s="587" t="s">
        <v>933</v>
      </c>
      <c r="I56" s="587"/>
      <c r="J56" s="587"/>
      <c r="K56" s="588" t="s">
        <v>1080</v>
      </c>
      <c r="L56" s="589"/>
      <c r="M56" s="590"/>
      <c r="N56" s="422" t="s">
        <v>1005</v>
      </c>
      <c r="O56" s="566" t="str">
        <f>SUBSTITUTE('Summary &amp; Results'!AU68,N56&amp;": ","")</f>
        <v>Impact of the fishery/farm on food and nutrition security</v>
      </c>
      <c r="P56" s="566"/>
      <c r="Q56" s="566"/>
      <c r="R56" s="566"/>
      <c r="S56" s="566"/>
      <c r="T56" s="566"/>
      <c r="U56" s="566"/>
      <c r="V56" s="566"/>
      <c r="W56" s="573" t="str">
        <f>IF(ISNUMBER(FIND(W$35,'Assessment Information'!$C$59)),'Summary &amp; Results'!BB68,"N/A")</f>
        <v>N/A</v>
      </c>
      <c r="X56" s="574"/>
      <c r="Y56" s="573" t="str">
        <f>IF(ISNUMBER(FIND(Y$35,'Assessment Information'!$C$59)),'Summary &amp; Results'!BC68,"N/A")</f>
        <v>N/A</v>
      </c>
      <c r="Z56" s="574"/>
      <c r="AA56" s="389" t="str">
        <f>IF(ISNUMBER(FIND(AA$35,'Assessment Information'!$C$59)),'Summary &amp; Results'!BD68,"N/A")</f>
        <v>N/A</v>
      </c>
      <c r="AB56" s="398" t="str">
        <f>'Summary &amp; Results'!BA68</f>
        <v>LOW</v>
      </c>
    </row>
    <row r="57" spans="1:28" ht="45.45" customHeight="1" thickBot="1">
      <c r="A57" s="405">
        <v>1</v>
      </c>
      <c r="B57" s="19">
        <f>'Summary &amp; Results'!C66</f>
        <v>3</v>
      </c>
      <c r="C57" s="19">
        <f>'Summary &amp; Results'!D66</f>
        <v>0</v>
      </c>
      <c r="D57" s="19">
        <f>'Summary &amp; Results'!E66</f>
        <v>0</v>
      </c>
      <c r="E57" s="19">
        <f>'Summary &amp; Results'!F66</f>
        <v>0</v>
      </c>
      <c r="F57" s="19">
        <f>'Summary &amp; Results'!G66</f>
        <v>0</v>
      </c>
      <c r="H57" s="587"/>
      <c r="I57" s="587"/>
      <c r="J57" s="587"/>
      <c r="K57" s="591"/>
      <c r="L57" s="592"/>
      <c r="M57" s="593"/>
      <c r="N57" s="422" t="s">
        <v>1006</v>
      </c>
      <c r="O57" s="566" t="str">
        <f>SUBSTITUTE('Summary &amp; Results'!AU69,N57&amp;": ","")</f>
        <v>Food and nutrition security for small-scale fishing and smallholder farming communities</v>
      </c>
      <c r="P57" s="566"/>
      <c r="Q57" s="566"/>
      <c r="R57" s="566"/>
      <c r="S57" s="566"/>
      <c r="T57" s="566"/>
      <c r="U57" s="566"/>
      <c r="V57" s="566"/>
      <c r="W57" s="573" t="str">
        <f>IF(ISNUMBER(FIND(W$35,'Assessment Information'!$C$59)),'Summary &amp; Results'!BB69,"N/A")</f>
        <v>N/A</v>
      </c>
      <c r="X57" s="574"/>
      <c r="Y57" s="573" t="str">
        <f>IF(ISNUMBER(FIND(Y$35,'Assessment Information'!$C$59)),'Summary &amp; Results'!BC69,"N/A")</f>
        <v>N/A</v>
      </c>
      <c r="Z57" s="574"/>
      <c r="AA57" s="389" t="str">
        <f>IF(ISNUMBER(FIND(AA$35,'Assessment Information'!$C$59)),'Summary &amp; Results'!BD69,"N/A")</f>
        <v>N/A</v>
      </c>
      <c r="AB57" s="398" t="str">
        <f>'Summary &amp; Results'!BA69</f>
        <v>LOW</v>
      </c>
    </row>
    <row r="58" spans="1:28" ht="25.2" customHeight="1" thickBot="1">
      <c r="A58" s="350"/>
      <c r="B58" s="19" t="e">
        <f>'Summary &amp; Results'!#REF!</f>
        <v>#REF!</v>
      </c>
      <c r="C58" s="19" t="e">
        <f>'Summary &amp; Results'!#REF!</f>
        <v>#REF!</v>
      </c>
      <c r="D58" s="19" t="e">
        <f>'Summary &amp; Results'!#REF!</f>
        <v>#REF!</v>
      </c>
      <c r="E58" s="19" t="e">
        <f>'Summary &amp; Results'!#REF!</f>
        <v>#REF!</v>
      </c>
      <c r="F58" s="19" t="e">
        <f>'Summary &amp; Results'!#REF!</f>
        <v>#REF!</v>
      </c>
      <c r="H58" s="587"/>
      <c r="I58" s="587"/>
      <c r="J58" s="587"/>
      <c r="K58" s="591"/>
      <c r="L58" s="592"/>
      <c r="M58" s="593"/>
      <c r="N58" s="422" t="s">
        <v>1007</v>
      </c>
      <c r="O58" s="566" t="str">
        <f>SUBSTITUTE('Summary &amp; Results'!AU70,N58&amp;": ","")</f>
        <v>Healthcare</v>
      </c>
      <c r="P58" s="566"/>
      <c r="Q58" s="566"/>
      <c r="R58" s="566"/>
      <c r="S58" s="566"/>
      <c r="T58" s="566"/>
      <c r="U58" s="566"/>
      <c r="V58" s="566"/>
      <c r="W58" s="573" t="str">
        <f>IF(ISNUMBER(FIND(W$35,'Assessment Information'!$C$59)),'Summary &amp; Results'!BB70,"N/A")</f>
        <v>N/A</v>
      </c>
      <c r="X58" s="574"/>
      <c r="Y58" s="573" t="str">
        <f>IF(ISNUMBER(FIND(Y$35,'Assessment Information'!$C$59)),'Summary &amp; Results'!BC70,"N/A")</f>
        <v>N/A</v>
      </c>
      <c r="Z58" s="574"/>
      <c r="AA58" s="389" t="str">
        <f>IF(ISNUMBER(FIND(AA$35,'Assessment Information'!$C$59)),'Summary &amp; Results'!BD70,"N/A")</f>
        <v>N/A</v>
      </c>
      <c r="AB58" s="398" t="str">
        <f>'Summary &amp; Results'!BA70</f>
        <v>LOW</v>
      </c>
    </row>
    <row r="59" spans="1:28" ht="25.2" customHeight="1" thickBot="1">
      <c r="A59" s="350"/>
      <c r="B59" s="19"/>
      <c r="C59" s="19"/>
      <c r="D59" s="19"/>
      <c r="E59" s="19"/>
      <c r="F59" s="19"/>
      <c r="H59" s="587"/>
      <c r="I59" s="587"/>
      <c r="J59" s="587"/>
      <c r="K59" s="591"/>
      <c r="L59" s="592"/>
      <c r="M59" s="593"/>
      <c r="N59" s="422" t="s">
        <v>1008</v>
      </c>
      <c r="O59" s="566" t="str">
        <f>SUBSTITUTE('Summary &amp; Results'!AU71,N59&amp;": ","")</f>
        <v>Education</v>
      </c>
      <c r="P59" s="566"/>
      <c r="Q59" s="566"/>
      <c r="R59" s="566"/>
      <c r="S59" s="566"/>
      <c r="T59" s="566"/>
      <c r="U59" s="566"/>
      <c r="V59" s="566"/>
      <c r="W59" s="573" t="str">
        <f>IF(ISNUMBER(FIND(W$35,'Assessment Information'!$C$59)),'Summary &amp; Results'!BB71,"N/A")</f>
        <v>N/A</v>
      </c>
      <c r="X59" s="574"/>
      <c r="Y59" s="573" t="str">
        <f>IF(ISNUMBER(FIND(Y$35,'Assessment Information'!$C$59)),'Summary &amp; Results'!BC71,"N/A")</f>
        <v>N/A</v>
      </c>
      <c r="Z59" s="574"/>
      <c r="AA59" s="389" t="str">
        <f>IF(ISNUMBER(FIND(AA$35,'Assessment Information'!$C$59)),'Summary &amp; Results'!BD71,"N/A")</f>
        <v>N/A</v>
      </c>
      <c r="AB59" s="398" t="str">
        <f>'Summary &amp; Results'!BA71</f>
        <v>LOW</v>
      </c>
    </row>
    <row r="60" spans="1:28" ht="45" thickBot="1">
      <c r="A60" s="405">
        <v>1</v>
      </c>
      <c r="B60" s="19">
        <f>'Summary &amp; Results'!C69</f>
        <v>3</v>
      </c>
      <c r="C60" s="19">
        <f>'Summary &amp; Results'!D69</f>
        <v>0</v>
      </c>
      <c r="D60" s="19">
        <f>'Summary &amp; Results'!E69</f>
        <v>0</v>
      </c>
      <c r="E60" s="19">
        <f>'Summary &amp; Results'!F69</f>
        <v>0</v>
      </c>
      <c r="F60" s="19">
        <f>'Summary &amp; Results'!G69</f>
        <v>0</v>
      </c>
      <c r="G60" s="19"/>
      <c r="H60" s="587"/>
      <c r="I60" s="587"/>
      <c r="J60" s="587"/>
      <c r="K60" s="594"/>
      <c r="L60" s="595"/>
      <c r="M60" s="596"/>
      <c r="N60" s="422" t="s">
        <v>1075</v>
      </c>
      <c r="O60" s="566" t="str">
        <f>SUBSTITUTE('Summary &amp; Results'!AU72,N60&amp;": ","")</f>
        <v>Access to basic services for small-scale fishing and smallholder farming communities</v>
      </c>
      <c r="P60" s="566"/>
      <c r="Q60" s="566"/>
      <c r="R60" s="566"/>
      <c r="S60" s="566"/>
      <c r="T60" s="566"/>
      <c r="U60" s="566"/>
      <c r="V60" s="566"/>
      <c r="W60" s="573" t="str">
        <f>IF(ISNUMBER(FIND(W$35,'Assessment Information'!$C$59)),'Summary &amp; Results'!BB72,"N/A")</f>
        <v>N/A</v>
      </c>
      <c r="X60" s="574"/>
      <c r="Y60" s="573" t="str">
        <f>IF(ISNUMBER(FIND(Y$35,'Assessment Information'!$C$59)),'Summary &amp; Results'!BC72,"N/A")</f>
        <v>N/A</v>
      </c>
      <c r="Z60" s="574"/>
      <c r="AA60" s="389" t="str">
        <f>IF(ISNUMBER(FIND(AA$35,'Assessment Information'!$C$59)),'Summary &amp; Results'!BD72,"N/A")</f>
        <v>N/A</v>
      </c>
      <c r="AB60" s="398" t="str">
        <f>'Summary &amp; Results'!BA72</f>
        <v>LOW</v>
      </c>
    </row>
    <row r="61" spans="1:28" ht="25.2" customHeight="1" thickBot="1">
      <c r="A61" s="350"/>
      <c r="B61" s="19">
        <f>'Summary &amp; Results'!C72</f>
        <v>3</v>
      </c>
      <c r="C61" s="19">
        <f>'Summary &amp; Results'!D72</f>
        <v>0</v>
      </c>
      <c r="D61" s="19">
        <f>'Summary &amp; Results'!E72</f>
        <v>0</v>
      </c>
      <c r="E61" s="19">
        <f>'Summary &amp; Results'!F72</f>
        <v>0</v>
      </c>
      <c r="F61" s="19">
        <f>'Summary &amp; Results'!G72</f>
        <v>0</v>
      </c>
      <c r="H61" s="587"/>
      <c r="I61" s="587"/>
      <c r="J61" s="587"/>
      <c r="K61" s="588" t="s">
        <v>1081</v>
      </c>
      <c r="L61" s="589"/>
      <c r="M61" s="590"/>
      <c r="N61" s="422" t="s">
        <v>1009</v>
      </c>
      <c r="O61" s="566" t="str">
        <f>SUBSTITUTE('Summary &amp; Results'!AU73,N61&amp;": ","")</f>
        <v>Benefits to and within the community</v>
      </c>
      <c r="P61" s="566"/>
      <c r="Q61" s="566"/>
      <c r="R61" s="566"/>
      <c r="S61" s="566"/>
      <c r="T61" s="566"/>
      <c r="U61" s="566"/>
      <c r="V61" s="566"/>
      <c r="W61" s="573" t="str">
        <f>IF(ISNUMBER(FIND(W$35,'Assessment Information'!$C$59)),'Summary &amp; Results'!BB73,"N/A")</f>
        <v>N/A</v>
      </c>
      <c r="X61" s="574"/>
      <c r="Y61" s="573" t="str">
        <f>IF(ISNUMBER(FIND(Y$35,'Assessment Information'!$C$59)),'Summary &amp; Results'!BC73,"N/A")</f>
        <v>N/A</v>
      </c>
      <c r="Z61" s="574"/>
      <c r="AA61" s="389" t="str">
        <f>IF(ISNUMBER(FIND(AA$35,'Assessment Information'!$C$59)),'Summary &amp; Results'!BD73,"N/A")</f>
        <v>N/A</v>
      </c>
      <c r="AB61" s="398" t="str">
        <f>'Summary &amp; Results'!BA73</f>
        <v>LOW</v>
      </c>
    </row>
    <row r="62" spans="1:28" ht="25.2" customHeight="1" thickBot="1">
      <c r="A62" s="350"/>
      <c r="B62" s="19" t="e">
        <f>'Summary &amp; Results'!#REF!</f>
        <v>#REF!</v>
      </c>
      <c r="C62" s="19" t="e">
        <f>'Summary &amp; Results'!#REF!</f>
        <v>#REF!</v>
      </c>
      <c r="D62" s="19" t="e">
        <f>'Summary &amp; Results'!#REF!</f>
        <v>#REF!</v>
      </c>
      <c r="E62" s="19" t="e">
        <f>'Summary &amp; Results'!#REF!</f>
        <v>#REF!</v>
      </c>
      <c r="F62" s="19" t="e">
        <f>'Summary &amp; Results'!#REF!</f>
        <v>#REF!</v>
      </c>
      <c r="H62" s="587"/>
      <c r="I62" s="587"/>
      <c r="J62" s="587"/>
      <c r="K62" s="594"/>
      <c r="L62" s="595"/>
      <c r="M62" s="596"/>
      <c r="N62" s="422" t="s">
        <v>1010</v>
      </c>
      <c r="O62" s="566" t="str">
        <f>SUBSTITUTE('Summary &amp; Results'!AU74,N62&amp;": ","")</f>
        <v xml:space="preserve">Livelihood security </v>
      </c>
      <c r="P62" s="566"/>
      <c r="Q62" s="566"/>
      <c r="R62" s="566"/>
      <c r="S62" s="566"/>
      <c r="T62" s="566"/>
      <c r="U62" s="566"/>
      <c r="V62" s="566"/>
      <c r="W62" s="573" t="str">
        <f>IF(ISNUMBER(FIND(W$35,'Assessment Information'!$C$59)),'Summary &amp; Results'!BB74,"N/A")</f>
        <v>N/A</v>
      </c>
      <c r="X62" s="574"/>
      <c r="Y62" s="573" t="str">
        <f>IF(ISNUMBER(FIND(Y$35,'Assessment Information'!$C$59)),'Summary &amp; Results'!BC74,"N/A")</f>
        <v>N/A</v>
      </c>
      <c r="Z62" s="574"/>
      <c r="AA62" s="389" t="str">
        <f>IF(ISNUMBER(FIND(AA$35,'Assessment Information'!$C$59)),'Summary &amp; Results'!BD74,"N/A")</f>
        <v>N/A</v>
      </c>
      <c r="AB62" s="398" t="str">
        <f>'Summary &amp; Results'!BA74</f>
        <v>LOW</v>
      </c>
    </row>
    <row r="63" spans="1:28" s="344" customFormat="1" ht="5.4">
      <c r="B63" s="406"/>
      <c r="C63" s="406"/>
      <c r="D63" s="406"/>
      <c r="E63" s="406"/>
      <c r="F63" s="406"/>
      <c r="H63" s="407"/>
      <c r="I63" s="407"/>
      <c r="J63" s="407"/>
      <c r="K63" s="407"/>
      <c r="L63" s="407"/>
      <c r="M63" s="407"/>
      <c r="N63" s="408"/>
      <c r="O63" s="409"/>
      <c r="P63" s="409"/>
      <c r="Q63" s="409"/>
      <c r="R63" s="409"/>
      <c r="S63" s="409"/>
      <c r="T63" s="409"/>
      <c r="U63" s="409"/>
      <c r="V63" s="409"/>
      <c r="W63" s="410"/>
      <c r="X63" s="410"/>
      <c r="Y63" s="410"/>
      <c r="Z63" s="410"/>
      <c r="AA63" s="410"/>
      <c r="AB63" s="410"/>
    </row>
  </sheetData>
  <sheetProtection algorithmName="SHA-512" hashValue="oJywVGs2V643I9pQJubJcVTLY7AWkaN5jGksBOA80o/f7CnMuvu/Gq17bfO99Y2tCZuNDJV7PLdEciDFzgSt8A==" saltValue="Zji6utEkXs4WZCv2qyz0Ag==" spinCount="100000" sheet="1" selectLockedCells="1" selectUnlockedCells="1"/>
  <mergeCells count="122">
    <mergeCell ref="K54:M55"/>
    <mergeCell ref="K50:M53"/>
    <mergeCell ref="K56:M60"/>
    <mergeCell ref="K61:M62"/>
    <mergeCell ref="W59:X59"/>
    <mergeCell ref="W60:X60"/>
    <mergeCell ref="W61:X61"/>
    <mergeCell ref="W62:X62"/>
    <mergeCell ref="Y58:Z58"/>
    <mergeCell ref="Y59:Z59"/>
    <mergeCell ref="Y60:Z60"/>
    <mergeCell ref="Y61:Z61"/>
    <mergeCell ref="Y62:Z62"/>
    <mergeCell ref="O59:V59"/>
    <mergeCell ref="O50:V50"/>
    <mergeCell ref="O51:V51"/>
    <mergeCell ref="O52:V52"/>
    <mergeCell ref="O53:V53"/>
    <mergeCell ref="O54:V54"/>
    <mergeCell ref="O55:V55"/>
    <mergeCell ref="O56:V56"/>
    <mergeCell ref="Y36:Z36"/>
    <mergeCell ref="Y37:Z37"/>
    <mergeCell ref="Y38:Z38"/>
    <mergeCell ref="Y39:Z39"/>
    <mergeCell ref="Y40:Z40"/>
    <mergeCell ref="Y41:Z41"/>
    <mergeCell ref="Y42:Z42"/>
    <mergeCell ref="Y43:Z43"/>
    <mergeCell ref="Y44:Z44"/>
    <mergeCell ref="Y45:Z45"/>
    <mergeCell ref="Y46:Z46"/>
    <mergeCell ref="Y47:Z47"/>
    <mergeCell ref="W54:X54"/>
    <mergeCell ref="W55:X55"/>
    <mergeCell ref="W56:X56"/>
    <mergeCell ref="W57:X57"/>
    <mergeCell ref="W58:X58"/>
    <mergeCell ref="W49:X49"/>
    <mergeCell ref="W50:X50"/>
    <mergeCell ref="W51:X51"/>
    <mergeCell ref="W52:X52"/>
    <mergeCell ref="W53:X53"/>
    <mergeCell ref="Y48:Z48"/>
    <mergeCell ref="Y49:Z49"/>
    <mergeCell ref="Y50:Z50"/>
    <mergeCell ref="Y51:Z51"/>
    <mergeCell ref="Y52:Z52"/>
    <mergeCell ref="Y53:Z53"/>
    <mergeCell ref="Y54:Z54"/>
    <mergeCell ref="Y55:Z55"/>
    <mergeCell ref="Y56:Z56"/>
    <mergeCell ref="Y57:Z57"/>
    <mergeCell ref="Y35:Z35"/>
    <mergeCell ref="W36:X36"/>
    <mergeCell ref="W37:X37"/>
    <mergeCell ref="W38:X38"/>
    <mergeCell ref="J26:M27"/>
    <mergeCell ref="J29:M30"/>
    <mergeCell ref="J32:M33"/>
    <mergeCell ref="O60:V60"/>
    <mergeCell ref="H50:J55"/>
    <mergeCell ref="H56:J62"/>
    <mergeCell ref="O57:V57"/>
    <mergeCell ref="H36:J49"/>
    <mergeCell ref="K36:M47"/>
    <mergeCell ref="O36:V36"/>
    <mergeCell ref="O37:V37"/>
    <mergeCell ref="O38:V38"/>
    <mergeCell ref="O39:V39"/>
    <mergeCell ref="O40:V40"/>
    <mergeCell ref="O41:V41"/>
    <mergeCell ref="W44:X44"/>
    <mergeCell ref="O61:V61"/>
    <mergeCell ref="O62:V62"/>
    <mergeCell ref="O58:V58"/>
    <mergeCell ref="N29:P29"/>
    <mergeCell ref="N23:P23"/>
    <mergeCell ref="R23:T23"/>
    <mergeCell ref="V23:X23"/>
    <mergeCell ref="N26:P26"/>
    <mergeCell ref="R26:T26"/>
    <mergeCell ref="V26:X26"/>
    <mergeCell ref="N27:P27"/>
    <mergeCell ref="R27:T27"/>
    <mergeCell ref="V27:X27"/>
    <mergeCell ref="O42:V42"/>
    <mergeCell ref="O43:V43"/>
    <mergeCell ref="O44:V44"/>
    <mergeCell ref="O45:V45"/>
    <mergeCell ref="O46:V46"/>
    <mergeCell ref="O47:V47"/>
    <mergeCell ref="K48:M49"/>
    <mergeCell ref="O48:V48"/>
    <mergeCell ref="N24:P24"/>
    <mergeCell ref="R24:T24"/>
    <mergeCell ref="V24:X24"/>
    <mergeCell ref="W35:X35"/>
    <mergeCell ref="W45:X45"/>
    <mergeCell ref="W46:X46"/>
    <mergeCell ref="W47:X47"/>
    <mergeCell ref="W48:X48"/>
    <mergeCell ref="W39:X39"/>
    <mergeCell ref="W40:X40"/>
    <mergeCell ref="W41:X41"/>
    <mergeCell ref="W42:X42"/>
    <mergeCell ref="W43:X43"/>
    <mergeCell ref="R29:T29"/>
    <mergeCell ref="V29:X29"/>
    <mergeCell ref="O49:V49"/>
    <mergeCell ref="H35:J35"/>
    <mergeCell ref="K35:M35"/>
    <mergeCell ref="O35:V35"/>
    <mergeCell ref="N30:P30"/>
    <mergeCell ref="R30:T30"/>
    <mergeCell ref="V30:X30"/>
    <mergeCell ref="N32:P32"/>
    <mergeCell ref="R32:T32"/>
    <mergeCell ref="V32:X32"/>
    <mergeCell ref="N33:P33"/>
    <mergeCell ref="R33:T33"/>
    <mergeCell ref="V33:X33"/>
  </mergeCells>
  <conditionalFormatting sqref="W63:Z63 AB36:AB63 W36:W62 Y36:Y62">
    <cfRule type="cellIs" dxfId="459" priority="790" operator="equal">
      <formula>"MEDIUM"</formula>
    </cfRule>
    <cfRule type="cellIs" dxfId="458" priority="791" operator="equal">
      <formula>"HIGH"</formula>
    </cfRule>
    <cfRule type="cellIs" dxfId="457" priority="792" operator="equal">
      <formula>"LOW"</formula>
    </cfRule>
  </conditionalFormatting>
  <conditionalFormatting sqref="W63:Z63 AB36:AB63 W36:W62 Y36:Y62">
    <cfRule type="cellIs" dxfId="456" priority="789" operator="equal">
      <formula>"NA"</formula>
    </cfRule>
  </conditionalFormatting>
  <conditionalFormatting sqref="W63:Z63 AB36:AB63 W36:W62 Y36:Y62">
    <cfRule type="cellIs" dxfId="455" priority="788" operator="equal">
      <formula>"Not Assessed"</formula>
    </cfRule>
  </conditionalFormatting>
  <conditionalFormatting sqref="N24:N25">
    <cfRule type="cellIs" dxfId="454" priority="103" operator="equal">
      <formula>"MEDIUM"</formula>
    </cfRule>
    <cfRule type="cellIs" dxfId="453" priority="104" operator="equal">
      <formula>"HIGH"</formula>
    </cfRule>
    <cfRule type="cellIs" dxfId="452" priority="105" operator="equal">
      <formula>"LOW"</formula>
    </cfRule>
  </conditionalFormatting>
  <conditionalFormatting sqref="N24:N25">
    <cfRule type="cellIs" dxfId="451" priority="102" operator="equal">
      <formula>"NA"</formula>
    </cfRule>
  </conditionalFormatting>
  <conditionalFormatting sqref="N24:N25">
    <cfRule type="cellIs" dxfId="450" priority="101" operator="equal">
      <formula>"Not Assessed"</formula>
    </cfRule>
  </conditionalFormatting>
  <conditionalFormatting sqref="R24:R25">
    <cfRule type="cellIs" dxfId="449" priority="98" operator="equal">
      <formula>"MEDIUM"</formula>
    </cfRule>
    <cfRule type="cellIs" dxfId="448" priority="99" operator="equal">
      <formula>"HIGH"</formula>
    </cfRule>
    <cfRule type="cellIs" dxfId="447" priority="100" operator="equal">
      <formula>"LOW"</formula>
    </cfRule>
  </conditionalFormatting>
  <conditionalFormatting sqref="R24:R25">
    <cfRule type="cellIs" dxfId="446" priority="97" operator="equal">
      <formula>"NA"</formula>
    </cfRule>
  </conditionalFormatting>
  <conditionalFormatting sqref="R24:R25">
    <cfRule type="cellIs" dxfId="445" priority="96" operator="equal">
      <formula>"Not Assessed"</formula>
    </cfRule>
  </conditionalFormatting>
  <conditionalFormatting sqref="V24:V25">
    <cfRule type="cellIs" dxfId="444" priority="93" operator="equal">
      <formula>"MEDIUM"</formula>
    </cfRule>
    <cfRule type="cellIs" dxfId="443" priority="94" operator="equal">
      <formula>"HIGH"</formula>
    </cfRule>
    <cfRule type="cellIs" dxfId="442" priority="95" operator="equal">
      <formula>"LOW"</formula>
    </cfRule>
  </conditionalFormatting>
  <conditionalFormatting sqref="V24:V25">
    <cfRule type="cellIs" dxfId="441" priority="92" operator="equal">
      <formula>"NA"</formula>
    </cfRule>
  </conditionalFormatting>
  <conditionalFormatting sqref="V24:V25">
    <cfRule type="cellIs" dxfId="440" priority="91" operator="equal">
      <formula>"Not Assessed"</formula>
    </cfRule>
  </conditionalFormatting>
  <conditionalFormatting sqref="AA36:AB62">
    <cfRule type="cellIs" dxfId="439" priority="88" operator="equal">
      <formula>"MEDIUM"</formula>
    </cfRule>
    <cfRule type="cellIs" dxfId="438" priority="89" operator="equal">
      <formula>"HIGH"</formula>
    </cfRule>
    <cfRule type="cellIs" dxfId="437" priority="90" operator="equal">
      <formula>"LOW"</formula>
    </cfRule>
  </conditionalFormatting>
  <conditionalFormatting sqref="AA36:AB62">
    <cfRule type="cellIs" dxfId="436" priority="87" operator="equal">
      <formula>"NA"</formula>
    </cfRule>
  </conditionalFormatting>
  <conditionalFormatting sqref="AA36:AB62">
    <cfRule type="cellIs" dxfId="435" priority="86" operator="equal">
      <formula>"Not Assessed"</formula>
    </cfRule>
  </conditionalFormatting>
  <conditionalFormatting sqref="N27:N28">
    <cfRule type="cellIs" dxfId="434" priority="83" operator="equal">
      <formula>"MEDIUM"</formula>
    </cfRule>
    <cfRule type="cellIs" dxfId="433" priority="84" operator="equal">
      <formula>"HIGH"</formula>
    </cfRule>
    <cfRule type="cellIs" dxfId="432" priority="85" operator="equal">
      <formula>"LOW"</formula>
    </cfRule>
  </conditionalFormatting>
  <conditionalFormatting sqref="N27:N28">
    <cfRule type="cellIs" dxfId="431" priority="82" operator="equal">
      <formula>"NA"</formula>
    </cfRule>
  </conditionalFormatting>
  <conditionalFormatting sqref="N27:N28">
    <cfRule type="cellIs" dxfId="430" priority="81" operator="equal">
      <formula>"Not Assessed"</formula>
    </cfRule>
  </conditionalFormatting>
  <conditionalFormatting sqref="R28">
    <cfRule type="cellIs" dxfId="429" priority="78" operator="equal">
      <formula>"MEDIUM"</formula>
    </cfRule>
    <cfRule type="cellIs" dxfId="428" priority="79" operator="equal">
      <formula>"HIGH"</formula>
    </cfRule>
    <cfRule type="cellIs" dxfId="427" priority="80" operator="equal">
      <formula>"LOW"</formula>
    </cfRule>
  </conditionalFormatting>
  <conditionalFormatting sqref="R28">
    <cfRule type="cellIs" dxfId="426" priority="77" operator="equal">
      <formula>"NA"</formula>
    </cfRule>
  </conditionalFormatting>
  <conditionalFormatting sqref="R28">
    <cfRule type="cellIs" dxfId="425" priority="76" operator="equal">
      <formula>"Not Assessed"</formula>
    </cfRule>
  </conditionalFormatting>
  <conditionalFormatting sqref="V28">
    <cfRule type="cellIs" dxfId="424" priority="73" operator="equal">
      <formula>"MEDIUM"</formula>
    </cfRule>
    <cfRule type="cellIs" dxfId="423" priority="74" operator="equal">
      <formula>"HIGH"</formula>
    </cfRule>
    <cfRule type="cellIs" dxfId="422" priority="75" operator="equal">
      <formula>"LOW"</formula>
    </cfRule>
  </conditionalFormatting>
  <conditionalFormatting sqref="V28">
    <cfRule type="cellIs" dxfId="421" priority="72" operator="equal">
      <formula>"NA"</formula>
    </cfRule>
  </conditionalFormatting>
  <conditionalFormatting sqref="V28">
    <cfRule type="cellIs" dxfId="420" priority="71" operator="equal">
      <formula>"Not Assessed"</formula>
    </cfRule>
  </conditionalFormatting>
  <conditionalFormatting sqref="N31">
    <cfRule type="cellIs" dxfId="419" priority="68" operator="equal">
      <formula>"MEDIUM"</formula>
    </cfRule>
    <cfRule type="cellIs" dxfId="418" priority="69" operator="equal">
      <formula>"HIGH"</formula>
    </cfRule>
    <cfRule type="cellIs" dxfId="417" priority="70" operator="equal">
      <formula>"LOW"</formula>
    </cfRule>
  </conditionalFormatting>
  <conditionalFormatting sqref="N31">
    <cfRule type="cellIs" dxfId="416" priority="67" operator="equal">
      <formula>"NA"</formula>
    </cfRule>
  </conditionalFormatting>
  <conditionalFormatting sqref="N31">
    <cfRule type="cellIs" dxfId="415" priority="66" operator="equal">
      <formula>"Not Assessed"</formula>
    </cfRule>
  </conditionalFormatting>
  <conditionalFormatting sqref="R31">
    <cfRule type="cellIs" dxfId="414" priority="63" operator="equal">
      <formula>"MEDIUM"</formula>
    </cfRule>
    <cfRule type="cellIs" dxfId="413" priority="64" operator="equal">
      <formula>"HIGH"</formula>
    </cfRule>
    <cfRule type="cellIs" dxfId="412" priority="65" operator="equal">
      <formula>"LOW"</formula>
    </cfRule>
  </conditionalFormatting>
  <conditionalFormatting sqref="R31">
    <cfRule type="cellIs" dxfId="411" priority="62" operator="equal">
      <formula>"NA"</formula>
    </cfRule>
  </conditionalFormatting>
  <conditionalFormatting sqref="R31">
    <cfRule type="cellIs" dxfId="410" priority="61" operator="equal">
      <formula>"Not Assessed"</formula>
    </cfRule>
  </conditionalFormatting>
  <conditionalFormatting sqref="V31">
    <cfRule type="cellIs" dxfId="409" priority="58" operator="equal">
      <formula>"MEDIUM"</formula>
    </cfRule>
    <cfRule type="cellIs" dxfId="408" priority="59" operator="equal">
      <formula>"HIGH"</formula>
    </cfRule>
    <cfRule type="cellIs" dxfId="407" priority="60" operator="equal">
      <formula>"LOW"</formula>
    </cfRule>
  </conditionalFormatting>
  <conditionalFormatting sqref="V31">
    <cfRule type="cellIs" dxfId="406" priority="57" operator="equal">
      <formula>"NA"</formula>
    </cfRule>
  </conditionalFormatting>
  <conditionalFormatting sqref="V31">
    <cfRule type="cellIs" dxfId="405" priority="56" operator="equal">
      <formula>"Not Assessed"</formula>
    </cfRule>
  </conditionalFormatting>
  <conditionalFormatting sqref="R27">
    <cfRule type="cellIs" dxfId="404" priority="38" operator="equal">
      <formula>"MEDIUM"</formula>
    </cfRule>
    <cfRule type="cellIs" dxfId="403" priority="39" operator="equal">
      <formula>"HIGH"</formula>
    </cfRule>
    <cfRule type="cellIs" dxfId="402" priority="40" operator="equal">
      <formula>"LOW"</formula>
    </cfRule>
  </conditionalFormatting>
  <conditionalFormatting sqref="R27">
    <cfRule type="cellIs" dxfId="401" priority="37" operator="equal">
      <formula>"NA"</formula>
    </cfRule>
  </conditionalFormatting>
  <conditionalFormatting sqref="R27">
    <cfRule type="cellIs" dxfId="400" priority="36" operator="equal">
      <formula>"Not Assessed"</formula>
    </cfRule>
  </conditionalFormatting>
  <conditionalFormatting sqref="V27">
    <cfRule type="cellIs" dxfId="399" priority="33" operator="equal">
      <formula>"MEDIUM"</formula>
    </cfRule>
    <cfRule type="cellIs" dxfId="398" priority="34" operator="equal">
      <formula>"HIGH"</formula>
    </cfRule>
    <cfRule type="cellIs" dxfId="397" priority="35" operator="equal">
      <formula>"LOW"</formula>
    </cfRule>
  </conditionalFormatting>
  <conditionalFormatting sqref="V27">
    <cfRule type="cellIs" dxfId="396" priority="32" operator="equal">
      <formula>"NA"</formula>
    </cfRule>
  </conditionalFormatting>
  <conditionalFormatting sqref="V27">
    <cfRule type="cellIs" dxfId="395" priority="31" operator="equal">
      <formula>"Not Assessed"</formula>
    </cfRule>
  </conditionalFormatting>
  <conditionalFormatting sqref="N30">
    <cfRule type="cellIs" dxfId="394" priority="28" operator="equal">
      <formula>"MEDIUM"</formula>
    </cfRule>
    <cfRule type="cellIs" dxfId="393" priority="29" operator="equal">
      <formula>"HIGH"</formula>
    </cfRule>
    <cfRule type="cellIs" dxfId="392" priority="30" operator="equal">
      <formula>"LOW"</formula>
    </cfRule>
  </conditionalFormatting>
  <conditionalFormatting sqref="N30">
    <cfRule type="cellIs" dxfId="391" priority="27" operator="equal">
      <formula>"NA"</formula>
    </cfRule>
  </conditionalFormatting>
  <conditionalFormatting sqref="N30">
    <cfRule type="cellIs" dxfId="390" priority="26" operator="equal">
      <formula>"Not Assessed"</formula>
    </cfRule>
  </conditionalFormatting>
  <conditionalFormatting sqref="R30">
    <cfRule type="cellIs" dxfId="389" priority="23" operator="equal">
      <formula>"MEDIUM"</formula>
    </cfRule>
    <cfRule type="cellIs" dxfId="388" priority="24" operator="equal">
      <formula>"HIGH"</formula>
    </cfRule>
    <cfRule type="cellIs" dxfId="387" priority="25" operator="equal">
      <formula>"LOW"</formula>
    </cfRule>
  </conditionalFormatting>
  <conditionalFormatting sqref="R30">
    <cfRule type="cellIs" dxfId="386" priority="22" operator="equal">
      <formula>"NA"</formula>
    </cfRule>
  </conditionalFormatting>
  <conditionalFormatting sqref="R30">
    <cfRule type="cellIs" dxfId="385" priority="21" operator="equal">
      <formula>"Not Assessed"</formula>
    </cfRule>
  </conditionalFormatting>
  <conditionalFormatting sqref="V30">
    <cfRule type="cellIs" dxfId="384" priority="18" operator="equal">
      <formula>"MEDIUM"</formula>
    </cfRule>
    <cfRule type="cellIs" dxfId="383" priority="19" operator="equal">
      <formula>"HIGH"</formula>
    </cfRule>
    <cfRule type="cellIs" dxfId="382" priority="20" operator="equal">
      <formula>"LOW"</formula>
    </cfRule>
  </conditionalFormatting>
  <conditionalFormatting sqref="V30">
    <cfRule type="cellIs" dxfId="381" priority="17" operator="equal">
      <formula>"NA"</formula>
    </cfRule>
  </conditionalFormatting>
  <conditionalFormatting sqref="V30">
    <cfRule type="cellIs" dxfId="380" priority="16" operator="equal">
      <formula>"Not Assessed"</formula>
    </cfRule>
  </conditionalFormatting>
  <conditionalFormatting sqref="N33">
    <cfRule type="cellIs" dxfId="379" priority="13" operator="equal">
      <formula>"MEDIUM"</formula>
    </cfRule>
    <cfRule type="cellIs" dxfId="378" priority="14" operator="equal">
      <formula>"HIGH"</formula>
    </cfRule>
    <cfRule type="cellIs" dxfId="377" priority="15" operator="equal">
      <formula>"LOW"</formula>
    </cfRule>
  </conditionalFormatting>
  <conditionalFormatting sqref="N33">
    <cfRule type="cellIs" dxfId="376" priority="12" operator="equal">
      <formula>"NA"</formula>
    </cfRule>
  </conditionalFormatting>
  <conditionalFormatting sqref="N33">
    <cfRule type="cellIs" dxfId="375" priority="11" operator="equal">
      <formula>"Not Assessed"</formula>
    </cfRule>
  </conditionalFormatting>
  <conditionalFormatting sqref="R33">
    <cfRule type="cellIs" dxfId="374" priority="8" operator="equal">
      <formula>"MEDIUM"</formula>
    </cfRule>
    <cfRule type="cellIs" dxfId="373" priority="9" operator="equal">
      <formula>"HIGH"</formula>
    </cfRule>
    <cfRule type="cellIs" dxfId="372" priority="10" operator="equal">
      <formula>"LOW"</formula>
    </cfRule>
  </conditionalFormatting>
  <conditionalFormatting sqref="R33">
    <cfRule type="cellIs" dxfId="371" priority="7" operator="equal">
      <formula>"NA"</formula>
    </cfRule>
  </conditionalFormatting>
  <conditionalFormatting sqref="R33">
    <cfRule type="cellIs" dxfId="370" priority="6" operator="equal">
      <formula>"Not Assessed"</formula>
    </cfRule>
  </conditionalFormatting>
  <conditionalFormatting sqref="V33">
    <cfRule type="cellIs" dxfId="369" priority="3" operator="equal">
      <formula>"MEDIUM"</formula>
    </cfRule>
    <cfRule type="cellIs" dxfId="368" priority="4" operator="equal">
      <formula>"HIGH"</formula>
    </cfRule>
    <cfRule type="cellIs" dxfId="367" priority="5" operator="equal">
      <formula>"LOW"</formula>
    </cfRule>
  </conditionalFormatting>
  <conditionalFormatting sqref="V33">
    <cfRule type="cellIs" dxfId="366" priority="2" operator="equal">
      <formula>"NA"</formula>
    </cfRule>
  </conditionalFormatting>
  <conditionalFormatting sqref="V33">
    <cfRule type="cellIs" dxfId="365" priority="1" operator="equal">
      <formula>"Not Assessed"</formula>
    </cfRule>
  </conditionalFormatting>
  <pageMargins left="0.5" right="0.5" top="0.5" bottom="0.5" header="0.3" footer="0.1"/>
  <pageSetup scale="49" fitToHeight="0" orientation="portrait" r:id="rId1"/>
  <headerFooter>
    <oddFooter xml:space="preserve">&amp;L&amp;G&amp;C&amp;14&amp;K01+046Social Responsibility Assessment (SRA) - Final Assessment Report
&amp;R&amp;14&amp;K00-046&amp;P of &amp;N
</oddFooter>
  </headerFooter>
  <drawing r:id="rId2"/>
  <legacyDrawingHF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tabColor theme="5"/>
    <pageSetUpPr fitToPage="1"/>
  </sheetPr>
  <dimension ref="A1:AY557"/>
  <sheetViews>
    <sheetView showGridLines="0" view="pageBreakPreview" topLeftCell="H1" zoomScale="55" zoomScaleNormal="120" zoomScaleSheetLayoutView="55" workbookViewId="0">
      <selection activeCell="G1" sqref="A1:G1048576"/>
    </sheetView>
  </sheetViews>
  <sheetFormatPr defaultColWidth="8.77734375" defaultRowHeight="13.2"/>
  <cols>
    <col min="1" max="1" width="11.109375" style="4" hidden="1" customWidth="1"/>
    <col min="2" max="6" width="8.77734375" style="4" hidden="1" customWidth="1"/>
    <col min="7" max="7" width="6.21875" style="4" hidden="1" customWidth="1"/>
    <col min="8" max="8" width="4" style="4" customWidth="1"/>
    <col min="9" max="9" width="15.21875" style="4" customWidth="1"/>
    <col min="10" max="13" width="8.77734375" style="4" customWidth="1"/>
    <col min="14" max="14" width="9.77734375" style="4" customWidth="1"/>
    <col min="15" max="15" width="8.77734375" style="4"/>
    <col min="16" max="18" width="8.77734375" style="4" customWidth="1"/>
    <col min="19" max="21" width="8.77734375" style="4"/>
    <col min="22" max="22" width="8.77734375" style="4" customWidth="1"/>
    <col min="23" max="23" width="8.77734375" style="4" hidden="1" customWidth="1"/>
    <col min="24" max="26" width="13.5546875" style="203" customWidth="1"/>
    <col min="27" max="34" width="8.77734375" style="4"/>
    <col min="35" max="35" width="8.77734375" style="4" customWidth="1"/>
    <col min="36" max="36" width="105.21875" style="4" hidden="1" customWidth="1"/>
    <col min="37" max="37" width="139.109375" style="4" customWidth="1"/>
    <col min="38" max="38" width="149.44140625" style="4" customWidth="1"/>
    <col min="39" max="16384" width="8.77734375" style="4"/>
  </cols>
  <sheetData>
    <row r="1" spans="1:51">
      <c r="G1" s="16">
        <v>1</v>
      </c>
    </row>
    <row r="2" spans="1:51" ht="27.6">
      <c r="G2" s="4">
        <v>1</v>
      </c>
      <c r="H2" s="214" t="s">
        <v>1011</v>
      </c>
    </row>
    <row r="3" spans="1:51">
      <c r="G3" s="4">
        <v>1</v>
      </c>
    </row>
    <row r="4" spans="1:51" ht="27.6">
      <c r="A4" s="351" t="s">
        <v>1012</v>
      </c>
      <c r="G4" s="4">
        <v>1</v>
      </c>
      <c r="H4" s="3" t="s">
        <v>1013</v>
      </c>
    </row>
    <row r="5" spans="1:51" ht="35.4" thickBot="1">
      <c r="A5" s="350" t="s">
        <v>1014</v>
      </c>
      <c r="B5" s="29" t="s">
        <v>928</v>
      </c>
      <c r="D5" s="4">
        <v>1</v>
      </c>
      <c r="G5" s="4">
        <v>1</v>
      </c>
      <c r="H5" s="618" t="str">
        <f>SUBSTITUTE('Principles (All)'!F7,"Component ","")</f>
        <v>1.1: Fundamental human rights are respected, labor rights are protected, and decent living and working conditions are provided, particularly for vulnerable and at-risk groups.</v>
      </c>
      <c r="I5" s="619"/>
      <c r="J5" s="619"/>
      <c r="K5" s="619"/>
      <c r="L5" s="619"/>
      <c r="M5" s="619"/>
      <c r="N5" s="619"/>
      <c r="O5" s="619"/>
      <c r="P5" s="619"/>
      <c r="Q5" s="619"/>
      <c r="R5" s="619"/>
      <c r="S5" s="619"/>
      <c r="T5" s="619"/>
      <c r="U5" s="619"/>
      <c r="V5" s="619"/>
      <c r="W5" s="619"/>
      <c r="X5" s="619"/>
      <c r="Y5" s="619"/>
      <c r="Z5" s="619"/>
    </row>
    <row r="6" spans="1:51" ht="18.600000000000001">
      <c r="A6" s="4" t="s">
        <v>1015</v>
      </c>
      <c r="G6" s="4">
        <v>1</v>
      </c>
      <c r="H6" s="55"/>
      <c r="I6" s="55" t="str">
        <f>'Principles (All)'!G8</f>
        <v>1.1.1: Abuse and harassment</v>
      </c>
      <c r="J6" s="2"/>
      <c r="K6" s="53"/>
      <c r="L6" s="1"/>
      <c r="M6" s="54"/>
      <c r="N6" s="2"/>
      <c r="O6" s="2"/>
      <c r="P6" s="2"/>
      <c r="Q6" s="2"/>
      <c r="R6" s="2"/>
      <c r="S6" s="2"/>
      <c r="T6" s="2"/>
      <c r="U6" s="2"/>
      <c r="V6" s="2"/>
      <c r="W6" s="2"/>
      <c r="X6" s="2"/>
      <c r="Y6" s="2"/>
      <c r="Z6" s="2"/>
    </row>
    <row r="7" spans="1:51" s="344" customFormat="1" ht="5.4">
      <c r="A7" s="344" t="s">
        <v>1016</v>
      </c>
      <c r="G7" s="344">
        <v>1</v>
      </c>
      <c r="H7" s="345"/>
      <c r="I7" s="346"/>
      <c r="J7" s="347"/>
      <c r="K7" s="348"/>
      <c r="L7" s="349"/>
      <c r="M7" s="348"/>
      <c r="N7" s="347"/>
      <c r="O7" s="347"/>
      <c r="P7" s="347"/>
      <c r="Q7" s="347"/>
      <c r="R7" s="347"/>
      <c r="S7" s="347"/>
      <c r="T7" s="347"/>
      <c r="U7" s="347"/>
      <c r="V7" s="347"/>
      <c r="W7" s="347"/>
      <c r="X7" s="347"/>
      <c r="Y7" s="347"/>
      <c r="Z7" s="347"/>
    </row>
    <row r="8" spans="1:51" s="344" customFormat="1" ht="20.399999999999999">
      <c r="A8" s="35" t="s">
        <v>1048</v>
      </c>
      <c r="G8" s="4">
        <v>1</v>
      </c>
      <c r="H8" s="345"/>
      <c r="I8" s="346"/>
      <c r="J8" s="347"/>
      <c r="K8" s="348"/>
      <c r="L8" s="615" t="s">
        <v>959</v>
      </c>
      <c r="M8" s="615"/>
      <c r="N8" s="615"/>
      <c r="O8" s="615" t="s">
        <v>131</v>
      </c>
      <c r="P8" s="615"/>
      <c r="Q8" s="615"/>
      <c r="R8" s="615" t="s">
        <v>916</v>
      </c>
      <c r="S8" s="615"/>
      <c r="T8" s="615"/>
      <c r="U8" s="347"/>
      <c r="V8" s="347"/>
      <c r="W8" s="347"/>
      <c r="X8" s="347"/>
      <c r="Y8" s="347"/>
      <c r="Z8" s="347"/>
    </row>
    <row r="9" spans="1:51" ht="21" thickBot="1">
      <c r="A9" s="35" t="s">
        <v>1017</v>
      </c>
      <c r="B9" s="4">
        <v>1</v>
      </c>
      <c r="G9" s="4">
        <v>1</v>
      </c>
      <c r="H9" s="602" t="s">
        <v>1018</v>
      </c>
      <c r="I9" s="603"/>
      <c r="J9" s="603"/>
      <c r="K9" s="348"/>
      <c r="L9" s="616" t="str" cm="1">
        <f t="array" ref="L9">IF(ISNUMBER(FIND(L8,'Assessment Information'!$C$59)),INDEX('Summary &amp; Results'!$BB$48:$BB$74,$B9,0),"N/A")</f>
        <v>N/A</v>
      </c>
      <c r="M9" s="617"/>
      <c r="O9" s="616" t="str" cm="1">
        <f t="array" ref="O9">IF(ISNUMBER(FIND(O8,'Assessment Information'!$C$59)),INDEX('Summary &amp; Results'!$BC$48:$BC$74,$B9,0),"N/A")</f>
        <v>N/A</v>
      </c>
      <c r="P9" s="617"/>
      <c r="Q9" s="2"/>
      <c r="R9" s="616" t="str" cm="1">
        <f t="array" ref="R9">IF(ISNUMBER(FIND(R8,'Assessment Information'!$C$59)),INDEX('Summary &amp; Results'!$BD$48:$BD$74,$B9,0),"N/A")</f>
        <v>N/A</v>
      </c>
      <c r="S9" s="617"/>
      <c r="U9" s="2"/>
      <c r="V9" s="2"/>
      <c r="W9" s="2"/>
      <c r="X9" s="2"/>
      <c r="Y9" s="2"/>
      <c r="Z9" s="2"/>
    </row>
    <row r="10" spans="1:51" ht="17.399999999999999" thickTop="1" thickBot="1">
      <c r="A10" s="4" t="s">
        <v>1019</v>
      </c>
      <c r="G10" s="4">
        <v>1</v>
      </c>
      <c r="H10" s="268"/>
      <c r="I10" s="269" t="s">
        <v>1020</v>
      </c>
      <c r="J10" s="267"/>
      <c r="K10" s="265"/>
      <c r="L10" s="1"/>
      <c r="M10" s="266"/>
      <c r="N10" s="2"/>
      <c r="O10" s="2"/>
      <c r="P10" s="2"/>
      <c r="Q10" s="2"/>
      <c r="R10" s="2"/>
      <c r="S10" s="2"/>
      <c r="T10" s="2"/>
      <c r="U10" s="2"/>
      <c r="V10" s="2"/>
      <c r="W10" s="2"/>
      <c r="X10" s="2"/>
      <c r="Y10" s="2"/>
      <c r="Z10" s="2"/>
    </row>
    <row r="11" spans="1:51" ht="33.6" thickTop="1" thickBot="1">
      <c r="A11" s="4" t="s">
        <v>1021</v>
      </c>
      <c r="G11" s="4">
        <v>1</v>
      </c>
      <c r="H11" s="268"/>
      <c r="I11" s="614" t="str">
        <f>'Principles (All)'!R8</f>
        <v/>
      </c>
      <c r="J11" s="614"/>
      <c r="K11" s="614"/>
      <c r="L11" s="614"/>
      <c r="M11" s="614"/>
      <c r="N11" s="614"/>
      <c r="O11" s="614"/>
      <c r="P11" s="614"/>
      <c r="Q11" s="614"/>
      <c r="R11" s="614"/>
      <c r="S11" s="614"/>
      <c r="T11" s="614"/>
      <c r="U11" s="614"/>
      <c r="V11" s="614"/>
      <c r="W11" s="614"/>
      <c r="X11" s="614"/>
      <c r="Y11" s="414"/>
      <c r="Z11" s="2"/>
      <c r="AK11" s="355" t="str">
        <f>I11&amp;CHAR(10)</f>
        <v xml:space="preserve">
</v>
      </c>
      <c r="AL11" s="355"/>
      <c r="AM11" s="355"/>
      <c r="AN11" s="355"/>
      <c r="AO11" s="355"/>
      <c r="AP11" s="355"/>
      <c r="AQ11" s="355"/>
      <c r="AR11" s="355"/>
      <c r="AS11" s="355"/>
      <c r="AT11" s="355"/>
      <c r="AU11" s="355"/>
      <c r="AV11" s="355"/>
      <c r="AW11" s="355"/>
      <c r="AX11" s="355"/>
      <c r="AY11" s="355"/>
    </row>
    <row r="12" spans="1:51" s="344" customFormat="1" ht="6.6" thickTop="1" thickBot="1">
      <c r="A12" s="344" t="s">
        <v>1022</v>
      </c>
      <c r="G12" s="344">
        <v>1</v>
      </c>
      <c r="H12" s="354"/>
      <c r="I12" s="354"/>
      <c r="J12" s="354"/>
      <c r="K12" s="348"/>
      <c r="L12" s="349"/>
      <c r="M12" s="348"/>
      <c r="N12" s="347"/>
      <c r="O12" s="347"/>
      <c r="P12" s="347"/>
      <c r="Q12" s="347"/>
      <c r="R12" s="347"/>
      <c r="S12" s="347"/>
      <c r="T12" s="347"/>
      <c r="U12" s="347"/>
      <c r="V12" s="347"/>
      <c r="W12" s="347"/>
      <c r="X12" s="347"/>
      <c r="Y12" s="347"/>
      <c r="Z12" s="347"/>
    </row>
    <row r="13" spans="1:51" ht="28.8" thickTop="1" thickBot="1">
      <c r="A13" s="4" t="s">
        <v>1023</v>
      </c>
      <c r="G13" s="4">
        <v>1</v>
      </c>
      <c r="H13" s="61"/>
      <c r="I13" s="601" t="s">
        <v>1024</v>
      </c>
      <c r="J13" s="601"/>
      <c r="K13" s="301"/>
      <c r="L13" s="301"/>
      <c r="M13" s="62" t="s">
        <v>1025</v>
      </c>
      <c r="N13" s="62"/>
      <c r="O13" s="62"/>
      <c r="P13" s="62"/>
      <c r="Q13" s="62"/>
      <c r="R13" s="62"/>
      <c r="S13" s="62"/>
      <c r="T13" s="62"/>
      <c r="U13" s="62"/>
      <c r="V13" s="62"/>
      <c r="W13" s="392"/>
      <c r="X13" s="415" t="s">
        <v>959</v>
      </c>
      <c r="Y13" s="415" t="s">
        <v>131</v>
      </c>
      <c r="Z13" s="416" t="s">
        <v>916</v>
      </c>
    </row>
    <row r="14" spans="1:51" s="27" customFormat="1" ht="75.599999999999994" thickTop="1" thickBot="1">
      <c r="A14" s="27" t="s">
        <v>1027</v>
      </c>
      <c r="G14" s="27">
        <v>1</v>
      </c>
      <c r="H14" s="598" t="s">
        <v>1028</v>
      </c>
      <c r="I14" s="612" t="str">
        <f>'Principles (All)'!E9</f>
        <v>SRA1.1.1 D.1</v>
      </c>
      <c r="J14" s="613"/>
      <c r="K14" s="604" t="str">
        <f>'Principles (All)'!J9</f>
        <v>There are reliable and transparent data available, or the assessment team is able to collect primary data through observation, surveys, document review and/or interviews in a manner safe for the assessment team or affected workers.</v>
      </c>
      <c r="L14" s="605"/>
      <c r="M14" s="605"/>
      <c r="N14" s="605"/>
      <c r="O14" s="605"/>
      <c r="P14" s="605"/>
      <c r="Q14" s="605"/>
      <c r="R14" s="605"/>
      <c r="S14" s="605"/>
      <c r="T14" s="605"/>
      <c r="U14" s="605"/>
      <c r="V14" s="606"/>
      <c r="W14" s="390" t="str">
        <f>'Principles (All)'!M9</f>
        <v/>
      </c>
      <c r="X14" s="390" t="str">
        <f>'Principles (All)'!N9</f>
        <v>N/A</v>
      </c>
      <c r="Y14" s="390" t="str">
        <f>'Principles (All)'!O9</f>
        <v>N/A</v>
      </c>
      <c r="Z14" s="390" t="str">
        <f>'Principles (All)'!P9</f>
        <v>N/A</v>
      </c>
      <c r="AJ14" s="353" t="str">
        <f>K14&amp;CHAR(10)</f>
        <v xml:space="preserve">There are reliable and transparent data available, or the assessment team is able to collect primary data through observation, surveys, document review and/or interviews in a manner safe for the assessment team or affected workers.
</v>
      </c>
    </row>
    <row r="15" spans="1:51" s="27" customFormat="1" ht="94.2" thickTop="1" thickBot="1">
      <c r="A15" s="27" t="s">
        <v>1027</v>
      </c>
      <c r="G15" s="27">
        <v>1</v>
      </c>
      <c r="H15" s="599"/>
      <c r="I15" s="612" t="str">
        <f>'Principles (All)'!E10</f>
        <v>SRA1.1.1 D.2</v>
      </c>
      <c r="J15" s="613"/>
      <c r="K15" s="604" t="str">
        <f>'Principles (All)'!J10</f>
        <v>AND - There is a written policy publicly disclosed, posted in all languages with special accommodations for illiteracy, that prohibits physical abuse, bullying, and sexual harassment, a disciplinary procedure is in place to address cases of harassment, and discipline is commensurate to the actions.</v>
      </c>
      <c r="L15" s="605"/>
      <c r="M15" s="605"/>
      <c r="N15" s="605"/>
      <c r="O15" s="605"/>
      <c r="P15" s="605"/>
      <c r="Q15" s="605"/>
      <c r="R15" s="605"/>
      <c r="S15" s="605"/>
      <c r="T15" s="605"/>
      <c r="U15" s="605"/>
      <c r="V15" s="606"/>
      <c r="W15" s="390" t="str">
        <f>'Principles (All)'!M10</f>
        <v/>
      </c>
      <c r="X15" s="390" t="str">
        <f>'Principles (All)'!N10</f>
        <v>N/A</v>
      </c>
      <c r="Y15" s="390" t="str">
        <f>'Principles (All)'!O10</f>
        <v>N/A</v>
      </c>
      <c r="Z15" s="390" t="str">
        <f>'Principles (All)'!P10</f>
        <v>N/A</v>
      </c>
      <c r="AJ15" s="353" t="str">
        <f t="shared" ref="AJ15:AJ102" si="0">K15&amp;CHAR(10)</f>
        <v xml:space="preserve">AND - There is a written policy publicly disclosed, posted in all languages with special accommodations for illiteracy, that prohibits physical abuse, bullying, and sexual harassment, a disciplinary procedure is in place to address cases of harassment, and discipline is commensurate to the actions.
</v>
      </c>
    </row>
    <row r="16" spans="1:51" s="27" customFormat="1" ht="94.2" thickTop="1" thickBot="1">
      <c r="A16" s="27" t="s">
        <v>1027</v>
      </c>
      <c r="G16" s="27">
        <v>1</v>
      </c>
      <c r="H16" s="599"/>
      <c r="I16" s="612" t="str">
        <f>'Principles (All)'!E11</f>
        <v>SRA1.1.1 D.3</v>
      </c>
      <c r="J16" s="613"/>
      <c r="K16" s="604" t="str">
        <f>'Principles (All)'!J11</f>
        <v>AND - There are no indications of corporal punishment, mental or physical coercion, verbal abuse (significantly different than colloquial banter), gender-based violence, sexual harassment, or any other form of harassment, reproductive coercion, including excessive or abusive disciplinary action.</v>
      </c>
      <c r="L16" s="605"/>
      <c r="M16" s="605"/>
      <c r="N16" s="605"/>
      <c r="O16" s="605"/>
      <c r="P16" s="605"/>
      <c r="Q16" s="605"/>
      <c r="R16" s="605"/>
      <c r="S16" s="605"/>
      <c r="T16" s="605"/>
      <c r="U16" s="605"/>
      <c r="V16" s="606"/>
      <c r="W16" s="390" t="str">
        <f>'Principles (All)'!M11</f>
        <v/>
      </c>
      <c r="X16" s="390" t="str">
        <f>'Principles (All)'!N11</f>
        <v>N/A</v>
      </c>
      <c r="Y16" s="390" t="str">
        <f>'Principles (All)'!O11</f>
        <v>N/A</v>
      </c>
      <c r="Z16" s="390" t="str">
        <f>'Principles (All)'!P11</f>
        <v>N/A</v>
      </c>
      <c r="AJ16" s="353" t="str">
        <f t="shared" si="0"/>
        <v xml:space="preserve">AND - There are no indications of corporal punishment, mental or physical coercion, verbal abuse (significantly different than colloquial banter), gender-based violence, sexual harassment, or any other form of harassment, reproductive coercion, including excessive or abusive disciplinary action.
</v>
      </c>
    </row>
    <row r="17" spans="1:37" s="27" customFormat="1" ht="57" thickTop="1" thickBot="1">
      <c r="A17" s="27" t="s">
        <v>1027</v>
      </c>
      <c r="G17" s="27">
        <v>1</v>
      </c>
      <c r="H17" s="599"/>
      <c r="I17" s="612" t="str">
        <f>'Principles (All)'!E12</f>
        <v>SRA1.1.1 D.4</v>
      </c>
      <c r="J17" s="613"/>
      <c r="K17" s="604" t="str">
        <f>'Principles (All)'!J12</f>
        <v>AND – There are no indications of workers being threatened by employers, buyers, labor brokers, or organized crime groups.</v>
      </c>
      <c r="L17" s="605"/>
      <c r="M17" s="605"/>
      <c r="N17" s="605"/>
      <c r="O17" s="605"/>
      <c r="P17" s="605"/>
      <c r="Q17" s="605"/>
      <c r="R17" s="605"/>
      <c r="S17" s="605"/>
      <c r="T17" s="605"/>
      <c r="U17" s="605"/>
      <c r="V17" s="606"/>
      <c r="W17" s="390" t="str">
        <f>'Principles (All)'!M12</f>
        <v/>
      </c>
      <c r="X17" s="390" t="str">
        <f>'Principles (All)'!N12</f>
        <v>N/A</v>
      </c>
      <c r="Y17" s="390" t="str">
        <f>'Principles (All)'!O12</f>
        <v>N/A</v>
      </c>
      <c r="Z17" s="390" t="str">
        <f>'Principles (All)'!P12</f>
        <v>N/A</v>
      </c>
      <c r="AJ17" s="353" t="str">
        <f t="shared" si="0"/>
        <v xml:space="preserve">AND – There are no indications of workers being threatened by employers, buyers, labor brokers, or organized crime groups.
</v>
      </c>
    </row>
    <row r="18" spans="1:37" s="27" customFormat="1" ht="57" thickTop="1" thickBot="1">
      <c r="A18" s="27" t="s">
        <v>1027</v>
      </c>
      <c r="G18" s="27">
        <v>1</v>
      </c>
      <c r="H18" s="600"/>
      <c r="I18" s="612" t="str">
        <f>'Principles (All)'!E13</f>
        <v>SRA1.1.1 D.5</v>
      </c>
      <c r="J18" s="613"/>
      <c r="K18" s="604" t="str">
        <f>'Principles (All)'!J13</f>
        <v>AND - There are no indications of forced drug use and labor and product is not compensated for with drugs.</v>
      </c>
      <c r="L18" s="605"/>
      <c r="M18" s="605"/>
      <c r="N18" s="605"/>
      <c r="O18" s="605"/>
      <c r="P18" s="605"/>
      <c r="Q18" s="605"/>
      <c r="R18" s="605"/>
      <c r="S18" s="605"/>
      <c r="T18" s="605"/>
      <c r="U18" s="605"/>
      <c r="V18" s="606"/>
      <c r="W18" s="390" t="str">
        <f>'Principles (All)'!M13</f>
        <v/>
      </c>
      <c r="X18" s="390" t="str">
        <f>'Principles (All)'!N13</f>
        <v>N/A</v>
      </c>
      <c r="Y18" s="390" t="str">
        <f>'Principles (All)'!O13</f>
        <v>N/A</v>
      </c>
      <c r="Z18" s="390" t="str">
        <f>'Principles (All)'!P13</f>
        <v>N/A</v>
      </c>
      <c r="AJ18" s="353" t="str">
        <f t="shared" si="0"/>
        <v xml:space="preserve">AND - There are no indications of forced drug use and labor and product is not compensated for with drugs.
</v>
      </c>
    </row>
    <row r="19" spans="1:37" s="27" customFormat="1" ht="75.599999999999994" thickTop="1" thickBot="1">
      <c r="A19" s="27" t="s">
        <v>1027</v>
      </c>
      <c r="G19" s="27">
        <v>1</v>
      </c>
      <c r="H19" s="598" t="s">
        <v>1029</v>
      </c>
      <c r="I19" s="607" t="str">
        <f>'Principles (All)'!E14</f>
        <v>SRA1.1.1 D.6</v>
      </c>
      <c r="J19" s="608"/>
      <c r="K19" s="609" t="str">
        <f>'Principles (All)'!J14</f>
        <v>There is a system in place to ensure managers and workers who pertain to a business or who are part of a cooperative or association are aware of and trained on the harassment policy. As part of this system, there is a mechanism to monitor performance against the policy.</v>
      </c>
      <c r="L19" s="610"/>
      <c r="M19" s="610"/>
      <c r="N19" s="610"/>
      <c r="O19" s="610"/>
      <c r="P19" s="610"/>
      <c r="Q19" s="610"/>
      <c r="R19" s="610"/>
      <c r="S19" s="610"/>
      <c r="T19" s="610"/>
      <c r="U19" s="610"/>
      <c r="V19" s="611"/>
      <c r="W19" s="391" t="str">
        <f>'Principles (All)'!M14</f>
        <v/>
      </c>
      <c r="X19" s="391" t="str">
        <f>'Principles (All)'!N14</f>
        <v>N/A</v>
      </c>
      <c r="Y19" s="391" t="str">
        <f>'Principles (All)'!O14</f>
        <v>N/A</v>
      </c>
      <c r="Z19" s="391" t="str">
        <f>'Principles (All)'!P14</f>
        <v>N/A</v>
      </c>
      <c r="AJ19" s="353" t="str">
        <f t="shared" si="0"/>
        <v xml:space="preserve">There is a system in place to ensure managers and workers who pertain to a business or who are part of a cooperative or association are aware of and trained on the harassment policy. As part of this system, there is a mechanism to monitor performance against the policy.
</v>
      </c>
    </row>
    <row r="20" spans="1:37" s="27" customFormat="1" ht="75.599999999999994" thickTop="1" thickBot="1">
      <c r="A20" s="27" t="s">
        <v>1027</v>
      </c>
      <c r="G20" s="27">
        <v>1</v>
      </c>
      <c r="H20" s="600"/>
      <c r="I20" s="607" t="str">
        <f>'Principles (All)'!E15</f>
        <v>SRA1.1.1 D.7</v>
      </c>
      <c r="J20" s="608"/>
      <c r="K20" s="609" t="str">
        <f>'Principles (All)'!J15</f>
        <v>AND - Workers have access to effective grievance mechanisms to report harassment and do not face retaliation for using them,
OR – Data collected resulted in a low-risk rating for Risk Indicator 2.1.1.</v>
      </c>
      <c r="L20" s="610"/>
      <c r="M20" s="610"/>
      <c r="N20" s="610"/>
      <c r="O20" s="610"/>
      <c r="P20" s="610"/>
      <c r="Q20" s="610"/>
      <c r="R20" s="610"/>
      <c r="S20" s="610"/>
      <c r="T20" s="610"/>
      <c r="U20" s="610"/>
      <c r="V20" s="611"/>
      <c r="W20" s="391" t="str">
        <f>'Principles (All)'!M15</f>
        <v/>
      </c>
      <c r="X20" s="391" t="str">
        <f>'Principles (All)'!N15</f>
        <v>N/A</v>
      </c>
      <c r="Y20" s="391" t="str">
        <f>'Principles (All)'!O15</f>
        <v>N/A</v>
      </c>
      <c r="Z20" s="391" t="str">
        <f>'Principles (All)'!P15</f>
        <v>N/A</v>
      </c>
      <c r="AJ20" s="353" t="str">
        <f t="shared" si="0"/>
        <v xml:space="preserve">AND - Workers have access to effective grievance mechanisms to report harassment and do not face retaliation for using them,
OR – Data collected resulted in a low-risk rating for Risk Indicator 2.1.1.
</v>
      </c>
    </row>
    <row r="21" spans="1:37" s="29" customFormat="1" ht="19.2" thickTop="1">
      <c r="A21" s="4" t="s">
        <v>1015</v>
      </c>
      <c r="C21" s="4"/>
      <c r="G21" s="29">
        <v>1</v>
      </c>
      <c r="H21" s="57"/>
      <c r="I21" s="55" t="str">
        <f>'Principles (All)'!G17</f>
        <v>1.1.2: Forced labor</v>
      </c>
      <c r="J21" s="58"/>
      <c r="K21" s="56"/>
      <c r="L21" s="58"/>
      <c r="M21" s="57"/>
      <c r="N21" s="57"/>
      <c r="O21" s="57"/>
      <c r="P21" s="57"/>
      <c r="Q21" s="57"/>
      <c r="R21" s="57"/>
      <c r="S21" s="57"/>
      <c r="T21" s="57"/>
      <c r="U21" s="57"/>
      <c r="V21" s="57"/>
      <c r="W21" s="57"/>
      <c r="X21" s="57"/>
      <c r="Y21" s="57"/>
      <c r="Z21" s="57"/>
    </row>
    <row r="22" spans="1:37" s="344" customFormat="1" ht="5.4">
      <c r="A22" s="344" t="s">
        <v>1016</v>
      </c>
      <c r="G22" s="344">
        <v>1</v>
      </c>
      <c r="H22" s="345"/>
      <c r="I22" s="346"/>
      <c r="J22" s="347"/>
      <c r="K22" s="348"/>
      <c r="L22" s="349"/>
      <c r="M22" s="348"/>
      <c r="N22" s="347"/>
      <c r="O22" s="347"/>
      <c r="P22" s="347"/>
      <c r="Q22" s="347"/>
      <c r="R22" s="347"/>
      <c r="S22" s="347"/>
      <c r="T22" s="347"/>
      <c r="U22" s="347"/>
      <c r="V22" s="347"/>
      <c r="W22" s="347"/>
      <c r="X22" s="347"/>
      <c r="Y22" s="347"/>
      <c r="Z22" s="347"/>
    </row>
    <row r="23" spans="1:37" s="344" customFormat="1" ht="20.399999999999999">
      <c r="A23" s="35" t="s">
        <v>1048</v>
      </c>
      <c r="G23" s="4">
        <v>1</v>
      </c>
      <c r="H23" s="345"/>
      <c r="I23" s="346"/>
      <c r="J23" s="347"/>
      <c r="K23" s="348"/>
      <c r="L23" s="615" t="s">
        <v>959</v>
      </c>
      <c r="M23" s="615"/>
      <c r="N23" s="615"/>
      <c r="O23" s="615" t="s">
        <v>131</v>
      </c>
      <c r="P23" s="615"/>
      <c r="Q23" s="615"/>
      <c r="R23" s="615" t="s">
        <v>916</v>
      </c>
      <c r="S23" s="615"/>
      <c r="T23" s="615"/>
      <c r="U23" s="347"/>
      <c r="V23" s="347"/>
      <c r="W23" s="347"/>
      <c r="X23" s="347"/>
      <c r="Y23" s="347"/>
      <c r="Z23" s="347"/>
    </row>
    <row r="24" spans="1:37" ht="21" thickBot="1">
      <c r="A24" s="35" t="s">
        <v>1017</v>
      </c>
      <c r="B24" s="4">
        <f>MAX($B$9:B23)+1</f>
        <v>2</v>
      </c>
      <c r="G24" s="4">
        <v>1</v>
      </c>
      <c r="H24" s="602" t="s">
        <v>1018</v>
      </c>
      <c r="I24" s="603"/>
      <c r="J24" s="603"/>
      <c r="K24" s="348"/>
      <c r="L24" s="616" t="str" cm="1">
        <f t="array" ref="L24">IF(ISNUMBER(FIND(L23,'Assessment Information'!$C$59)),INDEX('Summary &amp; Results'!$BB$48:$BB$74,$B24,0),"N/A")</f>
        <v>N/A</v>
      </c>
      <c r="M24" s="617"/>
      <c r="O24" s="616" t="str" cm="1">
        <f t="array" ref="O24">IF(ISNUMBER(FIND(O23,'Assessment Information'!$C$59)),INDEX('Summary &amp; Results'!$BC$48:$BC$74,$B24,0),"N/A")</f>
        <v>N/A</v>
      </c>
      <c r="P24" s="617"/>
      <c r="Q24" s="2"/>
      <c r="R24" s="616" t="str" cm="1">
        <f t="array" ref="R24">IF(ISNUMBER(FIND(R23,'Assessment Information'!$C$59)),INDEX('Summary &amp; Results'!$BD$48:$BD$74,$B24,0),"N/A")</f>
        <v>N/A</v>
      </c>
      <c r="S24" s="617"/>
      <c r="T24" s="2"/>
      <c r="U24" s="2"/>
      <c r="V24" s="2"/>
      <c r="W24" s="2"/>
      <c r="X24" s="2"/>
      <c r="Y24" s="2"/>
      <c r="Z24" s="2"/>
    </row>
    <row r="25" spans="1:37" ht="17.399999999999999" thickTop="1" thickBot="1">
      <c r="A25" s="4" t="s">
        <v>1019</v>
      </c>
      <c r="G25" s="4">
        <v>1</v>
      </c>
      <c r="H25" s="268"/>
      <c r="I25" s="269" t="s">
        <v>1020</v>
      </c>
      <c r="J25" s="267"/>
      <c r="K25" s="265"/>
      <c r="L25" s="1"/>
      <c r="M25" s="266"/>
      <c r="N25" s="2"/>
      <c r="O25" s="2"/>
      <c r="P25" s="2"/>
      <c r="Q25" s="2"/>
      <c r="R25" s="2"/>
      <c r="S25" s="2"/>
      <c r="T25" s="2"/>
      <c r="U25" s="2"/>
      <c r="V25" s="2"/>
      <c r="W25" s="2"/>
      <c r="X25" s="2"/>
      <c r="Y25" s="2"/>
      <c r="Z25" s="2"/>
    </row>
    <row r="26" spans="1:37" ht="33.6" thickTop="1" thickBot="1">
      <c r="A26" s="4" t="s">
        <v>1021</v>
      </c>
      <c r="G26" s="4">
        <v>1</v>
      </c>
      <c r="H26" s="268"/>
      <c r="I26" s="614" t="str">
        <f>'Principles (All)'!R17</f>
        <v/>
      </c>
      <c r="J26" s="614"/>
      <c r="K26" s="614"/>
      <c r="L26" s="614"/>
      <c r="M26" s="614"/>
      <c r="N26" s="614"/>
      <c r="O26" s="614"/>
      <c r="P26" s="614"/>
      <c r="Q26" s="614"/>
      <c r="R26" s="614"/>
      <c r="S26" s="614"/>
      <c r="T26" s="614"/>
      <c r="U26" s="614"/>
      <c r="V26" s="614"/>
      <c r="W26" s="614"/>
      <c r="X26" s="614"/>
      <c r="Y26" s="414"/>
      <c r="Z26" s="2"/>
      <c r="AK26" s="355" t="str">
        <f>I26&amp;CHAR(10)</f>
        <v xml:space="preserve">
</v>
      </c>
    </row>
    <row r="27" spans="1:37" s="344" customFormat="1" ht="6.6" thickTop="1" thickBot="1">
      <c r="A27" s="344" t="s">
        <v>1022</v>
      </c>
      <c r="G27" s="344">
        <v>1</v>
      </c>
      <c r="H27" s="354"/>
      <c r="I27" s="354"/>
      <c r="J27" s="354"/>
      <c r="K27" s="348"/>
      <c r="L27" s="349"/>
      <c r="M27" s="348"/>
      <c r="N27" s="347"/>
      <c r="O27" s="347"/>
      <c r="P27" s="347"/>
      <c r="Q27" s="347"/>
      <c r="R27" s="347"/>
      <c r="S27" s="347"/>
      <c r="T27" s="347"/>
      <c r="U27" s="347"/>
      <c r="V27" s="347"/>
      <c r="W27" s="347"/>
      <c r="X27" s="347"/>
      <c r="Y27" s="347"/>
      <c r="Z27" s="347"/>
    </row>
    <row r="28" spans="1:37" ht="28.8" thickTop="1" thickBot="1">
      <c r="A28" s="4" t="s">
        <v>1023</v>
      </c>
      <c r="G28" s="4">
        <v>1</v>
      </c>
      <c r="H28" s="61"/>
      <c r="I28" s="601" t="s">
        <v>1024</v>
      </c>
      <c r="J28" s="601"/>
      <c r="K28" s="301"/>
      <c r="L28" s="301"/>
      <c r="M28" s="62" t="s">
        <v>1025</v>
      </c>
      <c r="N28" s="62"/>
      <c r="O28" s="62"/>
      <c r="P28" s="62"/>
      <c r="Q28" s="62"/>
      <c r="R28" s="62"/>
      <c r="S28" s="62"/>
      <c r="T28" s="62"/>
      <c r="U28" s="62"/>
      <c r="V28" s="62"/>
      <c r="W28" s="392"/>
      <c r="X28" s="415" t="s">
        <v>959</v>
      </c>
      <c r="Y28" s="415" t="s">
        <v>131</v>
      </c>
      <c r="Z28" s="416" t="s">
        <v>916</v>
      </c>
    </row>
    <row r="29" spans="1:37" s="27" customFormat="1" ht="75.599999999999994" thickTop="1" thickBot="1">
      <c r="A29" s="27" t="s">
        <v>1027</v>
      </c>
      <c r="G29" s="27">
        <v>1</v>
      </c>
      <c r="H29" s="598" t="s">
        <v>1028</v>
      </c>
      <c r="I29" s="612" t="str">
        <f>'Principles (All)'!E18</f>
        <v>SRA1.1.2 D.1</v>
      </c>
      <c r="J29" s="613"/>
      <c r="K29" s="604" t="str">
        <f>'Principles (All)'!J18</f>
        <v>There are reliable and transparent data available, or the assessment team is able to collect primary data through observation, surveys, document review and/or interviews in a manner safe for the assessment team or affected workers,</v>
      </c>
      <c r="L29" s="605"/>
      <c r="M29" s="605"/>
      <c r="N29" s="605"/>
      <c r="O29" s="605"/>
      <c r="P29" s="605"/>
      <c r="Q29" s="605"/>
      <c r="R29" s="605"/>
      <c r="S29" s="605"/>
      <c r="T29" s="605"/>
      <c r="U29" s="605"/>
      <c r="V29" s="606"/>
      <c r="W29" s="411" t="str">
        <f>'Principles (All)'!M18</f>
        <v/>
      </c>
      <c r="X29" s="390" t="str">
        <f>'Principles (All)'!N18</f>
        <v>N/A</v>
      </c>
      <c r="Y29" s="390" t="str">
        <f>'Principles (All)'!O18</f>
        <v>N/A</v>
      </c>
      <c r="Z29" s="390" t="str">
        <f>'Principles (All)'!P18</f>
        <v>N/A</v>
      </c>
      <c r="AJ29" s="353" t="str">
        <f t="shared" si="0"/>
        <v xml:space="preserve">There are reliable and transparent data available, or the assessment team is able to collect primary data through observation, surveys, document review and/or interviews in a manner safe for the assessment team or affected workers,
</v>
      </c>
    </row>
    <row r="30" spans="1:37" s="27" customFormat="1" ht="57" thickTop="1" thickBot="1">
      <c r="A30" s="27" t="s">
        <v>1027</v>
      </c>
      <c r="G30" s="27">
        <v>1</v>
      </c>
      <c r="H30" s="599"/>
      <c r="I30" s="612" t="str">
        <f>'Principles (All)'!E19</f>
        <v>SRA1.1.2 D.2</v>
      </c>
      <c r="J30" s="613"/>
      <c r="K30" s="604" t="str">
        <f>'Principles (All)'!J19</f>
        <v>AND - The farm/fishery/facility has a policy prohibiting the use of forced, bonded, indentured, prison labor, slavery or trafficked labor,</v>
      </c>
      <c r="L30" s="605"/>
      <c r="M30" s="605"/>
      <c r="N30" s="605"/>
      <c r="O30" s="605"/>
      <c r="P30" s="605"/>
      <c r="Q30" s="605"/>
      <c r="R30" s="605"/>
      <c r="S30" s="605"/>
      <c r="T30" s="605"/>
      <c r="U30" s="605"/>
      <c r="V30" s="606"/>
      <c r="W30" s="411" t="str">
        <f>'Principles (All)'!M19</f>
        <v/>
      </c>
      <c r="X30" s="390" t="str">
        <f>'Principles (All)'!N19</f>
        <v>N/A</v>
      </c>
      <c r="Y30" s="390" t="str">
        <f>'Principles (All)'!O19</f>
        <v>N/A</v>
      </c>
      <c r="Z30" s="390" t="str">
        <f>'Principles (All)'!P19</f>
        <v>N/A</v>
      </c>
      <c r="AJ30" s="353" t="str">
        <f t="shared" si="0"/>
        <v xml:space="preserve">AND - The farm/fishery/facility has a policy prohibiting the use of forced, bonded, indentured, prison labor, slavery or trafficked labor,
</v>
      </c>
    </row>
    <row r="31" spans="1:37" s="27" customFormat="1" ht="38.4" thickTop="1" thickBot="1">
      <c r="A31" s="27" t="s">
        <v>1027</v>
      </c>
      <c r="G31" s="27">
        <v>1</v>
      </c>
      <c r="H31" s="599"/>
      <c r="I31" s="612" t="str">
        <f>'Principles (All)'!E20</f>
        <v>SRA1.1.2 D.3</v>
      </c>
      <c r="J31" s="613"/>
      <c r="K31" s="604" t="str">
        <f>'Principles (All)'!J20</f>
        <v>AND – There are no indications of deception of workers regarding employment conditions,</v>
      </c>
      <c r="L31" s="605"/>
      <c r="M31" s="605"/>
      <c r="N31" s="605"/>
      <c r="O31" s="605"/>
      <c r="P31" s="605"/>
      <c r="Q31" s="605"/>
      <c r="R31" s="605"/>
      <c r="S31" s="605"/>
      <c r="T31" s="605"/>
      <c r="U31" s="605"/>
      <c r="V31" s="606"/>
      <c r="W31" s="411" t="str">
        <f>'Principles (All)'!M20</f>
        <v/>
      </c>
      <c r="X31" s="390" t="str">
        <f>'Principles (All)'!N20</f>
        <v>N/A</v>
      </c>
      <c r="Y31" s="390" t="str">
        <f>'Principles (All)'!O20</f>
        <v>N/A</v>
      </c>
      <c r="Z31" s="390" t="str">
        <f>'Principles (All)'!P20</f>
        <v>N/A</v>
      </c>
      <c r="AJ31" s="353" t="str">
        <f t="shared" si="0"/>
        <v xml:space="preserve">AND – There are no indications of deception of workers regarding employment conditions,
</v>
      </c>
    </row>
    <row r="32" spans="1:37" s="27" customFormat="1" ht="38.4" thickTop="1" thickBot="1">
      <c r="A32" s="27" t="s">
        <v>1027</v>
      </c>
      <c r="G32" s="27">
        <v>1</v>
      </c>
      <c r="H32" s="599"/>
      <c r="I32" s="612" t="str">
        <f>'Principles (All)'!E21</f>
        <v>SRA1.1.2 D.3</v>
      </c>
      <c r="J32" s="613"/>
      <c r="K32" s="604" t="str">
        <f>'Principles (All)'!J21</f>
        <v>OR – There are no indications of abusive working or living conditions,</v>
      </c>
      <c r="L32" s="605"/>
      <c r="M32" s="605"/>
      <c r="N32" s="605"/>
      <c r="O32" s="605"/>
      <c r="P32" s="605"/>
      <c r="Q32" s="605"/>
      <c r="R32" s="605"/>
      <c r="S32" s="605"/>
      <c r="T32" s="605"/>
      <c r="U32" s="605"/>
      <c r="V32" s="606"/>
      <c r="W32" s="411" t="str">
        <f>'Principles (All)'!M21</f>
        <v/>
      </c>
      <c r="X32" s="390" t="str">
        <f>'Principles (All)'!N21</f>
        <v>N/A</v>
      </c>
      <c r="Y32" s="390" t="str">
        <f>'Principles (All)'!O21</f>
        <v>N/A</v>
      </c>
      <c r="Z32" s="390" t="str">
        <f>'Principles (All)'!P21</f>
        <v>N/A</v>
      </c>
      <c r="AJ32" s="353" t="str">
        <f t="shared" si="0"/>
        <v xml:space="preserve">OR – There are no indications of abusive working or living conditions,
</v>
      </c>
    </row>
    <row r="33" spans="1:36" s="27" customFormat="1" ht="38.4" thickTop="1" thickBot="1">
      <c r="A33" s="27" t="s">
        <v>1027</v>
      </c>
      <c r="G33" s="27">
        <v>1</v>
      </c>
      <c r="H33" s="599"/>
      <c r="I33" s="612" t="str">
        <f>'Principles (All)'!E22</f>
        <v>SRA1.1.2 D.3</v>
      </c>
      <c r="J33" s="613"/>
      <c r="K33" s="604" t="str">
        <f>'Principles (All)'!J22</f>
        <v>OR – There are no indications workers are subject to excessive, involuntary overtime,</v>
      </c>
      <c r="L33" s="605"/>
      <c r="M33" s="605"/>
      <c r="N33" s="605"/>
      <c r="O33" s="605"/>
      <c r="P33" s="605"/>
      <c r="Q33" s="605"/>
      <c r="R33" s="605"/>
      <c r="S33" s="605"/>
      <c r="T33" s="605"/>
      <c r="U33" s="605"/>
      <c r="V33" s="606"/>
      <c r="W33" s="411" t="str">
        <f>'Principles (All)'!M22</f>
        <v/>
      </c>
      <c r="X33" s="390" t="str">
        <f>'Principles (All)'!N22</f>
        <v>N/A</v>
      </c>
      <c r="Y33" s="390" t="str">
        <f>'Principles (All)'!O22</f>
        <v>N/A</v>
      </c>
      <c r="Z33" s="390" t="str">
        <f>'Principles (All)'!P22</f>
        <v>N/A</v>
      </c>
      <c r="AJ33" s="353" t="str">
        <f t="shared" si="0"/>
        <v xml:space="preserve">OR – There are no indications workers are subject to excessive, involuntary overtime,
</v>
      </c>
    </row>
    <row r="34" spans="1:36" s="27" customFormat="1" ht="57" thickTop="1" thickBot="1">
      <c r="A34" s="27" t="s">
        <v>1027</v>
      </c>
      <c r="G34" s="27">
        <v>1</v>
      </c>
      <c r="H34" s="599"/>
      <c r="I34" s="612" t="str">
        <f>'Principles (All)'!E23</f>
        <v>SRA1.1.2 D.3</v>
      </c>
      <c r="J34" s="613"/>
      <c r="K34" s="604" t="str">
        <f>'Principles (All)'!J23</f>
        <v>OR – There are no indications workers are performing work for substandard or no wages and/or their wages or other promised benefits have been withheld,</v>
      </c>
      <c r="L34" s="605"/>
      <c r="M34" s="605"/>
      <c r="N34" s="605"/>
      <c r="O34" s="605"/>
      <c r="P34" s="605"/>
      <c r="Q34" s="605"/>
      <c r="R34" s="605"/>
      <c r="S34" s="605"/>
      <c r="T34" s="605"/>
      <c r="U34" s="605"/>
      <c r="V34" s="606"/>
      <c r="W34" s="411" t="str">
        <f>'Principles (All)'!M23</f>
        <v/>
      </c>
      <c r="X34" s="390" t="str">
        <f>'Principles (All)'!N23</f>
        <v>N/A</v>
      </c>
      <c r="Y34" s="390" t="str">
        <f>'Principles (All)'!O23</f>
        <v>N/A</v>
      </c>
      <c r="Z34" s="390" t="str">
        <f>'Principles (All)'!P23</f>
        <v>N/A</v>
      </c>
      <c r="AJ34" s="353" t="str">
        <f t="shared" si="0"/>
        <v xml:space="preserve">OR – There are no indications workers are performing work for substandard or no wages and/or their wages or other promised benefits have been withheld,
</v>
      </c>
    </row>
    <row r="35" spans="1:36" s="27" customFormat="1" ht="38.4" thickTop="1" thickBot="1">
      <c r="A35" s="27" t="s">
        <v>1027</v>
      </c>
      <c r="G35" s="27">
        <v>1</v>
      </c>
      <c r="H35" s="599"/>
      <c r="I35" s="612" t="str">
        <f>'Principles (All)'!E24</f>
        <v>SRA1.1.2 D.3</v>
      </c>
      <c r="J35" s="613"/>
      <c r="K35" s="604" t="str">
        <f>'Principles (All)'!J24</f>
        <v>OR – There are no indications of abuse of vulnerability of workers,</v>
      </c>
      <c r="L35" s="605"/>
      <c r="M35" s="605"/>
      <c r="N35" s="605"/>
      <c r="O35" s="605"/>
      <c r="P35" s="605"/>
      <c r="Q35" s="605"/>
      <c r="R35" s="605"/>
      <c r="S35" s="605"/>
      <c r="T35" s="605"/>
      <c r="U35" s="605"/>
      <c r="V35" s="606"/>
      <c r="W35" s="411" t="str">
        <f>'Principles (All)'!M24</f>
        <v/>
      </c>
      <c r="X35" s="390" t="str">
        <f>'Principles (All)'!N24</f>
        <v>N/A</v>
      </c>
      <c r="Y35" s="390" t="str">
        <f>'Principles (All)'!O24</f>
        <v>N/A</v>
      </c>
      <c r="Z35" s="390" t="str">
        <f>'Principles (All)'!P24</f>
        <v>N/A</v>
      </c>
      <c r="AJ35" s="353" t="str">
        <f t="shared" si="0"/>
        <v xml:space="preserve">OR – There are no indications of abuse of vulnerability of workers,
</v>
      </c>
    </row>
    <row r="36" spans="1:36" s="27" customFormat="1" ht="57" thickTop="1" thickBot="1">
      <c r="A36" s="27" t="s">
        <v>1027</v>
      </c>
      <c r="G36" s="27">
        <v>1</v>
      </c>
      <c r="H36" s="599"/>
      <c r="I36" s="612" t="str">
        <f>'Principles (All)'!E25</f>
        <v>SRA1.1.2 D.3</v>
      </c>
      <c r="J36" s="613"/>
      <c r="K36" s="604" t="str">
        <f>'Principles (All)'!J25</f>
        <v>OR – There are no indications of restriction of movement of workers at the workplace or accommodation,</v>
      </c>
      <c r="L36" s="605"/>
      <c r="M36" s="605"/>
      <c r="N36" s="605"/>
      <c r="O36" s="605"/>
      <c r="P36" s="605"/>
      <c r="Q36" s="605"/>
      <c r="R36" s="605"/>
      <c r="S36" s="605"/>
      <c r="T36" s="605"/>
      <c r="U36" s="605"/>
      <c r="V36" s="606"/>
      <c r="W36" s="411" t="str">
        <f>'Principles (All)'!M25</f>
        <v/>
      </c>
      <c r="X36" s="390" t="str">
        <f>'Principles (All)'!N25</f>
        <v>N/A</v>
      </c>
      <c r="Y36" s="390" t="str">
        <f>'Principles (All)'!O25</f>
        <v>N/A</v>
      </c>
      <c r="Z36" s="390" t="str">
        <f>'Principles (All)'!P25</f>
        <v>N/A</v>
      </c>
      <c r="AJ36" s="353" t="str">
        <f t="shared" si="0"/>
        <v xml:space="preserve">OR – There are no indications of restriction of movement of workers at the workplace or accommodation,
</v>
      </c>
    </row>
    <row r="37" spans="1:36" s="27" customFormat="1" ht="38.4" thickTop="1" thickBot="1">
      <c r="A37" s="27" t="s">
        <v>1027</v>
      </c>
      <c r="G37" s="27">
        <v>1</v>
      </c>
      <c r="H37" s="599"/>
      <c r="I37" s="612" t="str">
        <f>'Principles (All)'!E26</f>
        <v>SRA1.1.2 D.3</v>
      </c>
      <c r="J37" s="613"/>
      <c r="K37" s="604" t="str">
        <f>'Principles (All)'!J26</f>
        <v>OR – There are no indications workers have been intentionally physically or socially isolated,</v>
      </c>
      <c r="L37" s="605"/>
      <c r="M37" s="605"/>
      <c r="N37" s="605"/>
      <c r="O37" s="605"/>
      <c r="P37" s="605"/>
      <c r="Q37" s="605"/>
      <c r="R37" s="605"/>
      <c r="S37" s="605"/>
      <c r="T37" s="605"/>
      <c r="U37" s="605"/>
      <c r="V37" s="606"/>
      <c r="W37" s="411" t="str">
        <f>'Principles (All)'!M26</f>
        <v/>
      </c>
      <c r="X37" s="390" t="str">
        <f>'Principles (All)'!N26</f>
        <v>N/A</v>
      </c>
      <c r="Y37" s="390" t="str">
        <f>'Principles (All)'!O26</f>
        <v>N/A</v>
      </c>
      <c r="Z37" s="390" t="str">
        <f>'Principles (All)'!P26</f>
        <v>N/A</v>
      </c>
      <c r="AJ37" s="353" t="str">
        <f t="shared" si="0"/>
        <v xml:space="preserve">OR – There are no indications workers have been intentionally physically or socially isolated,
</v>
      </c>
    </row>
    <row r="38" spans="1:36" s="27" customFormat="1" ht="38.4" thickTop="1" thickBot="1">
      <c r="A38" s="27" t="s">
        <v>1027</v>
      </c>
      <c r="G38" s="27">
        <v>1</v>
      </c>
      <c r="H38" s="599"/>
      <c r="I38" s="612" t="str">
        <f>'Principles (All)'!E27</f>
        <v>SRA1.1.2 D.3</v>
      </c>
      <c r="J38" s="613"/>
      <c r="K38" s="604" t="str">
        <f>'Principles (All)'!J27</f>
        <v>OR – There are no indications workers have been subject to physical and/or sexual violence,</v>
      </c>
      <c r="L38" s="605"/>
      <c r="M38" s="605"/>
      <c r="N38" s="605"/>
      <c r="O38" s="605"/>
      <c r="P38" s="605"/>
      <c r="Q38" s="605"/>
      <c r="R38" s="605"/>
      <c r="S38" s="605"/>
      <c r="T38" s="605"/>
      <c r="U38" s="605"/>
      <c r="V38" s="606"/>
      <c r="W38" s="411" t="str">
        <f>'Principles (All)'!M27</f>
        <v/>
      </c>
      <c r="X38" s="390" t="str">
        <f>'Principles (All)'!N27</f>
        <v>N/A</v>
      </c>
      <c r="Y38" s="390" t="str">
        <f>'Principles (All)'!O27</f>
        <v>N/A</v>
      </c>
      <c r="Z38" s="390" t="str">
        <f>'Principles (All)'!P27</f>
        <v>N/A</v>
      </c>
      <c r="AJ38" s="353" t="str">
        <f t="shared" si="0"/>
        <v xml:space="preserve">OR – There are no indications workers have been subject to physical and/or sexual violence,
</v>
      </c>
    </row>
    <row r="39" spans="1:36" s="27" customFormat="1" ht="57" thickTop="1" thickBot="1">
      <c r="A39" s="27" t="s">
        <v>1027</v>
      </c>
      <c r="G39" s="27">
        <v>1</v>
      </c>
      <c r="H39" s="599"/>
      <c r="I39" s="612" t="str">
        <f>'Principles (All)'!E28</f>
        <v>SRA1.1.2 D.3</v>
      </c>
      <c r="J39" s="613"/>
      <c r="K39" s="604" t="str">
        <f>'Principles (All)'!J28</f>
        <v>OR – There are no indications workers, or their relatives have been subject to intimidation or threats,</v>
      </c>
      <c r="L39" s="605"/>
      <c r="M39" s="605"/>
      <c r="N39" s="605"/>
      <c r="O39" s="605"/>
      <c r="P39" s="605"/>
      <c r="Q39" s="605"/>
      <c r="R39" s="605"/>
      <c r="S39" s="605"/>
      <c r="T39" s="605"/>
      <c r="U39" s="605"/>
      <c r="V39" s="606"/>
      <c r="W39" s="411" t="str">
        <f>'Principles (All)'!M28</f>
        <v/>
      </c>
      <c r="X39" s="390" t="str">
        <f>'Principles (All)'!N28</f>
        <v>N/A</v>
      </c>
      <c r="Y39" s="390" t="str">
        <f>'Principles (All)'!O28</f>
        <v>N/A</v>
      </c>
      <c r="Z39" s="390" t="str">
        <f>'Principles (All)'!P28</f>
        <v>N/A</v>
      </c>
      <c r="AJ39" s="353" t="str">
        <f t="shared" si="0"/>
        <v xml:space="preserve">OR – There are no indications workers, or their relatives have been subject to intimidation or threats,
</v>
      </c>
    </row>
    <row r="40" spans="1:36" s="27" customFormat="1" ht="57" thickTop="1" thickBot="1">
      <c r="A40" s="27" t="s">
        <v>1027</v>
      </c>
      <c r="G40" s="27">
        <v>1</v>
      </c>
      <c r="H40" s="599"/>
      <c r="I40" s="612" t="str">
        <f>'Principles (All)'!E29</f>
        <v>SRA1.1.2 D.3</v>
      </c>
      <c r="J40" s="613"/>
      <c r="K40" s="604" t="str">
        <f>'Principles (All)'!J29</f>
        <v>OR – There are no indications workers’ identity documents have been retained without access,</v>
      </c>
      <c r="L40" s="605"/>
      <c r="M40" s="605"/>
      <c r="N40" s="605"/>
      <c r="O40" s="605"/>
      <c r="P40" s="605"/>
      <c r="Q40" s="605"/>
      <c r="R40" s="605"/>
      <c r="S40" s="605"/>
      <c r="T40" s="605"/>
      <c r="U40" s="605"/>
      <c r="V40" s="606"/>
      <c r="W40" s="411" t="str">
        <f>'Principles (All)'!M29</f>
        <v/>
      </c>
      <c r="X40" s="390" t="str">
        <f>'Principles (All)'!N29</f>
        <v>N/A</v>
      </c>
      <c r="Y40" s="390" t="str">
        <f>'Principles (All)'!O29</f>
        <v>N/A</v>
      </c>
      <c r="Z40" s="390" t="str">
        <f>'Principles (All)'!P29</f>
        <v>N/A</v>
      </c>
      <c r="AJ40" s="353" t="str">
        <f t="shared" si="0"/>
        <v xml:space="preserve">OR – There are no indications workers’ identity documents have been retained without access,
</v>
      </c>
    </row>
    <row r="41" spans="1:36" s="27" customFormat="1" ht="38.4" thickTop="1" thickBot="1">
      <c r="A41" s="27" t="s">
        <v>1027</v>
      </c>
      <c r="G41" s="27">
        <v>1</v>
      </c>
      <c r="H41" s="599"/>
      <c r="I41" s="612" t="str">
        <f>'Principles (All)'!E30</f>
        <v>SRA1.1.2 D.3</v>
      </c>
      <c r="J41" s="613"/>
      <c r="K41" s="604" t="str">
        <f>'Principles (All)'!J30</f>
        <v>OR – There are no indications workers are subject to debt bondage or manipulation of debt,</v>
      </c>
      <c r="L41" s="605"/>
      <c r="M41" s="605"/>
      <c r="N41" s="605"/>
      <c r="O41" s="605"/>
      <c r="P41" s="605"/>
      <c r="Q41" s="605"/>
      <c r="R41" s="605"/>
      <c r="S41" s="605"/>
      <c r="T41" s="605"/>
      <c r="U41" s="605"/>
      <c r="V41" s="606"/>
      <c r="W41" s="411" t="str">
        <f>'Principles (All)'!M30</f>
        <v/>
      </c>
      <c r="X41" s="390" t="str">
        <f>'Principles (All)'!N30</f>
        <v>N/A</v>
      </c>
      <c r="Y41" s="390" t="str">
        <f>'Principles (All)'!O30</f>
        <v>N/A</v>
      </c>
      <c r="Z41" s="390" t="str">
        <f>'Principles (All)'!P30</f>
        <v>N/A</v>
      </c>
      <c r="AJ41" s="353" t="str">
        <f t="shared" si="0"/>
        <v xml:space="preserve">OR – There are no indications workers are subject to debt bondage or manipulation of debt,
</v>
      </c>
    </row>
    <row r="42" spans="1:36" s="27" customFormat="1" ht="75.599999999999994" thickTop="1" thickBot="1">
      <c r="A42" s="27" t="s">
        <v>1027</v>
      </c>
      <c r="G42" s="27">
        <v>1</v>
      </c>
      <c r="H42" s="599"/>
      <c r="I42" s="612" t="str">
        <f>'Principles (All)'!E31</f>
        <v>SRA1.1.2 D4</v>
      </c>
      <c r="J42" s="613"/>
      <c r="K42" s="604" t="str">
        <f>'Principles (All)'!J31</f>
        <v>AND – On large vessels, workers have written contracts in a language they understand, with additional provisions made for illiteracy, so their rights and terms of recruitment and employment are clearly understood,</v>
      </c>
      <c r="L42" s="605"/>
      <c r="M42" s="605"/>
      <c r="N42" s="605"/>
      <c r="O42" s="605"/>
      <c r="P42" s="605"/>
      <c r="Q42" s="605"/>
      <c r="R42" s="605"/>
      <c r="S42" s="605"/>
      <c r="T42" s="605"/>
      <c r="U42" s="605"/>
      <c r="V42" s="606"/>
      <c r="W42" s="411" t="str">
        <f>'Principles (All)'!M31</f>
        <v/>
      </c>
      <c r="X42" s="390" t="str">
        <f>'Principles (All)'!N31</f>
        <v>N/A</v>
      </c>
      <c r="Y42" s="390" t="str">
        <f>'Principles (All)'!O31</f>
        <v>N/A</v>
      </c>
      <c r="Z42" s="390" t="str">
        <f>'Principles (All)'!P31</f>
        <v>N/A</v>
      </c>
      <c r="AJ42" s="353" t="str">
        <f t="shared" si="0"/>
        <v xml:space="preserve">AND – On large vessels, workers have written contracts in a language they understand, with additional provisions made for illiteracy, so their rights and terms of recruitment and employment are clearly understood,
</v>
      </c>
    </row>
    <row r="43" spans="1:36" s="27" customFormat="1" ht="38.4" thickTop="1" thickBot="1">
      <c r="A43" s="27" t="s">
        <v>1027</v>
      </c>
      <c r="G43" s="27">
        <v>1</v>
      </c>
      <c r="H43" s="599"/>
      <c r="I43" s="612" t="str">
        <f>'Principles (All)'!E32</f>
        <v>SRA1.1.2 D.5</v>
      </c>
      <c r="J43" s="613"/>
      <c r="K43" s="604" t="str">
        <f>'Principles (All)'!J32</f>
        <v>AND – Workers are free to terminate their employment at any time,</v>
      </c>
      <c r="L43" s="605"/>
      <c r="M43" s="605"/>
      <c r="N43" s="605"/>
      <c r="O43" s="605"/>
      <c r="P43" s="605"/>
      <c r="Q43" s="605"/>
      <c r="R43" s="605"/>
      <c r="S43" s="605"/>
      <c r="T43" s="605"/>
      <c r="U43" s="605"/>
      <c r="V43" s="606"/>
      <c r="W43" s="411" t="str">
        <f>'Principles (All)'!M32</f>
        <v/>
      </c>
      <c r="X43" s="390" t="str">
        <f>'Principles (All)'!N32</f>
        <v>N/A</v>
      </c>
      <c r="Y43" s="390" t="str">
        <f>'Principles (All)'!O32</f>
        <v>N/A</v>
      </c>
      <c r="Z43" s="390" t="str">
        <f>'Principles (All)'!P32</f>
        <v>N/A</v>
      </c>
      <c r="AJ43" s="353" t="str">
        <f t="shared" si="0"/>
        <v xml:space="preserve">AND – Workers are free to terminate their employment at any time,
</v>
      </c>
    </row>
    <row r="44" spans="1:36" s="27" customFormat="1" ht="38.4" thickTop="1" thickBot="1">
      <c r="A44" s="27" t="s">
        <v>1027</v>
      </c>
      <c r="G44" s="27">
        <v>1</v>
      </c>
      <c r="H44" s="600"/>
      <c r="I44" s="612" t="str">
        <f>'Principles (All)'!E33</f>
        <v>SRA1.1.2 D.6</v>
      </c>
      <c r="J44" s="613"/>
      <c r="K44" s="604" t="str">
        <f>'Principles (All)'!J33</f>
        <v>AND – The fishery/farm/facility does not employ prisoners.</v>
      </c>
      <c r="L44" s="605"/>
      <c r="M44" s="605"/>
      <c r="N44" s="605"/>
      <c r="O44" s="605"/>
      <c r="P44" s="605"/>
      <c r="Q44" s="605"/>
      <c r="R44" s="605"/>
      <c r="S44" s="605"/>
      <c r="T44" s="605"/>
      <c r="U44" s="605"/>
      <c r="V44" s="606"/>
      <c r="W44" s="411" t="str">
        <f>'Principles (All)'!M33</f>
        <v/>
      </c>
      <c r="X44" s="390" t="str">
        <f>'Principles (All)'!N33</f>
        <v>N/A</v>
      </c>
      <c r="Y44" s="390" t="str">
        <f>'Principles (All)'!O33</f>
        <v>N/A</v>
      </c>
      <c r="Z44" s="390" t="str">
        <f>'Principles (All)'!P33</f>
        <v>N/A</v>
      </c>
      <c r="AJ44" s="353" t="str">
        <f t="shared" si="0"/>
        <v xml:space="preserve">AND – The fishery/farm/facility does not employ prisoners.
</v>
      </c>
    </row>
    <row r="45" spans="1:36" s="27" customFormat="1" ht="94.2" thickTop="1" thickBot="1">
      <c r="A45" s="27" t="s">
        <v>1027</v>
      </c>
      <c r="G45" s="27">
        <v>1</v>
      </c>
      <c r="H45" s="598" t="s">
        <v>1029</v>
      </c>
      <c r="I45" s="607" t="str">
        <f>'Principles (All)'!E34</f>
        <v>SRA1.1.2 D.7</v>
      </c>
      <c r="J45" s="608"/>
      <c r="K45" s="609" t="str">
        <f>'Principles (All)'!J34</f>
        <v>There is a system in place to ensure managers and workers are aware of and trained on the forced labor policy with access to effective grievance mechanisms for reporting violations of the policy. As part of this system, there is a mechanism to monitor performance against the policy,</v>
      </c>
      <c r="L45" s="610"/>
      <c r="M45" s="610"/>
      <c r="N45" s="610"/>
      <c r="O45" s="610"/>
      <c r="P45" s="610"/>
      <c r="Q45" s="610"/>
      <c r="R45" s="610"/>
      <c r="S45" s="610"/>
      <c r="T45" s="610"/>
      <c r="U45" s="610"/>
      <c r="V45" s="611"/>
      <c r="W45" s="412" t="str">
        <f>'Principles (All)'!M34</f>
        <v/>
      </c>
      <c r="X45" s="391" t="str">
        <f>'Principles (All)'!N34</f>
        <v>N/A</v>
      </c>
      <c r="Y45" s="391" t="str">
        <f>'Principles (All)'!O34</f>
        <v>N/A</v>
      </c>
      <c r="Z45" s="391" t="str">
        <f>'Principles (All)'!P34</f>
        <v>N/A</v>
      </c>
      <c r="AJ45" s="353" t="str">
        <f t="shared" si="0"/>
        <v xml:space="preserve">There is a system in place to ensure managers and workers are aware of and trained on the forced labor policy with access to effective grievance mechanisms for reporting violations of the policy. As part of this system, there is a mechanism to monitor performance against the policy,
</v>
      </c>
    </row>
    <row r="46" spans="1:36" s="27" customFormat="1" ht="75.599999999999994" thickTop="1" thickBot="1">
      <c r="A46" s="27" t="s">
        <v>1027</v>
      </c>
      <c r="G46" s="27">
        <v>1</v>
      </c>
      <c r="H46" s="599"/>
      <c r="I46" s="607" t="str">
        <f>'Principles (All)'!E35</f>
        <v>SRA1.1.2 D.8</v>
      </c>
      <c r="J46" s="608"/>
      <c r="K46" s="609" t="str">
        <f>'Principles (All)'!J35</f>
        <v>AND - Workers have written contracts in a language they understand, with additional provisions made for illiteracy, so their rights and terms of recruitment and employment are clearly understood,</v>
      </c>
      <c r="L46" s="610"/>
      <c r="M46" s="610"/>
      <c r="N46" s="610"/>
      <c r="O46" s="610"/>
      <c r="P46" s="610"/>
      <c r="Q46" s="610"/>
      <c r="R46" s="610"/>
      <c r="S46" s="610"/>
      <c r="T46" s="610"/>
      <c r="U46" s="610"/>
      <c r="V46" s="611"/>
      <c r="W46" s="412" t="str">
        <f>'Principles (All)'!M35</f>
        <v/>
      </c>
      <c r="X46" s="391" t="str">
        <f>'Principles (All)'!N35</f>
        <v>N/A</v>
      </c>
      <c r="Y46" s="391" t="str">
        <f>'Principles (All)'!O35</f>
        <v>N/A</v>
      </c>
      <c r="Z46" s="391" t="str">
        <f>'Principles (All)'!P35</f>
        <v>N/A</v>
      </c>
      <c r="AJ46" s="353" t="str">
        <f t="shared" si="0"/>
        <v xml:space="preserve">AND - Workers have written contracts in a language they understand, with additional provisions made for illiteracy, so their rights and terms of recruitment and employment are clearly understood,
</v>
      </c>
    </row>
    <row r="47" spans="1:36" s="27" customFormat="1" ht="75.599999999999994" thickTop="1" thickBot="1">
      <c r="A47" s="27" t="s">
        <v>1027</v>
      </c>
      <c r="G47" s="27">
        <v>1</v>
      </c>
      <c r="H47" s="600"/>
      <c r="I47" s="607" t="str">
        <f>'Principles (All)'!E36</f>
        <v>SRA1.1.2 D.9</v>
      </c>
      <c r="J47" s="608"/>
      <c r="K47" s="609" t="str">
        <f>'Principles (All)'!J36</f>
        <v>AND - Workers are paid on a regular basis in accordance with national laws, and as agreed upon by workers in contracts which have also been verbally explained to them, and payment terms are clearly understood by workers before beginning employment.</v>
      </c>
      <c r="L47" s="610"/>
      <c r="M47" s="610"/>
      <c r="N47" s="610"/>
      <c r="O47" s="610"/>
      <c r="P47" s="610"/>
      <c r="Q47" s="610"/>
      <c r="R47" s="610"/>
      <c r="S47" s="610"/>
      <c r="T47" s="610"/>
      <c r="U47" s="610"/>
      <c r="V47" s="611"/>
      <c r="W47" s="412" t="str">
        <f>'Principles (All)'!M36</f>
        <v/>
      </c>
      <c r="X47" s="391" t="str">
        <f>'Principles (All)'!N36</f>
        <v>N/A</v>
      </c>
      <c r="Y47" s="391" t="str">
        <f>'Principles (All)'!O36</f>
        <v>N/A</v>
      </c>
      <c r="Z47" s="391" t="str">
        <f>'Principles (All)'!P36</f>
        <v>N/A</v>
      </c>
      <c r="AJ47" s="353" t="str">
        <f t="shared" si="0"/>
        <v xml:space="preserve">AND - Workers are paid on a regular basis in accordance with national laws, and as agreed upon by workers in contracts which have also been verbally explained to them, and payment terms are clearly understood by workers before beginning employment.
</v>
      </c>
    </row>
    <row r="48" spans="1:36" s="29" customFormat="1" ht="19.2" thickTop="1">
      <c r="A48" s="4" t="s">
        <v>1015</v>
      </c>
      <c r="C48" s="4"/>
      <c r="G48" s="29">
        <v>1</v>
      </c>
      <c r="H48" s="57"/>
      <c r="I48" s="55" t="str">
        <f>'Principles (All)'!G38</f>
        <v>1.1.3: Human trafficking and fair recruitment in the workplace</v>
      </c>
      <c r="J48" s="57"/>
      <c r="K48" s="60"/>
      <c r="L48" s="57"/>
      <c r="M48" s="47"/>
      <c r="N48" s="57"/>
      <c r="O48" s="57"/>
      <c r="P48" s="57"/>
      <c r="Q48" s="57"/>
      <c r="R48" s="57"/>
      <c r="S48" s="57"/>
      <c r="T48" s="57"/>
      <c r="U48" s="57"/>
      <c r="V48" s="57"/>
      <c r="W48" s="57"/>
      <c r="X48" s="57"/>
      <c r="Y48" s="57"/>
      <c r="Z48" s="60"/>
    </row>
    <row r="49" spans="1:37" s="344" customFormat="1" ht="5.4">
      <c r="A49" s="344" t="s">
        <v>1016</v>
      </c>
      <c r="G49" s="344">
        <v>1</v>
      </c>
      <c r="H49" s="345"/>
      <c r="I49" s="346"/>
      <c r="J49" s="347"/>
      <c r="K49" s="348"/>
      <c r="L49" s="349"/>
      <c r="M49" s="348"/>
      <c r="N49" s="347"/>
      <c r="O49" s="347"/>
      <c r="P49" s="347"/>
      <c r="Q49" s="347"/>
      <c r="R49" s="347"/>
      <c r="S49" s="347"/>
      <c r="T49" s="347"/>
      <c r="U49" s="347"/>
      <c r="V49" s="347"/>
      <c r="W49" s="347"/>
      <c r="X49" s="347"/>
      <c r="Y49" s="347"/>
      <c r="Z49" s="347"/>
    </row>
    <row r="50" spans="1:37" s="344" customFormat="1" ht="20.399999999999999">
      <c r="A50" s="35" t="s">
        <v>1048</v>
      </c>
      <c r="G50" s="4">
        <v>1</v>
      </c>
      <c r="H50" s="345"/>
      <c r="I50" s="346"/>
      <c r="J50" s="347"/>
      <c r="K50" s="348"/>
      <c r="L50" s="615" t="s">
        <v>959</v>
      </c>
      <c r="M50" s="615"/>
      <c r="N50" s="615"/>
      <c r="O50" s="615" t="s">
        <v>131</v>
      </c>
      <c r="P50" s="615"/>
      <c r="Q50" s="615"/>
      <c r="R50" s="615" t="s">
        <v>916</v>
      </c>
      <c r="S50" s="615"/>
      <c r="T50" s="615"/>
      <c r="U50" s="347"/>
      <c r="V50" s="347"/>
      <c r="W50" s="347"/>
      <c r="X50" s="347"/>
      <c r="Y50" s="347"/>
      <c r="Z50" s="347"/>
    </row>
    <row r="51" spans="1:37" ht="21" thickBot="1">
      <c r="A51" s="35" t="s">
        <v>1017</v>
      </c>
      <c r="B51" s="4">
        <f>MAX($B$9:B50)+1</f>
        <v>3</v>
      </c>
      <c r="G51" s="4">
        <v>1</v>
      </c>
      <c r="H51" s="602" t="s">
        <v>1018</v>
      </c>
      <c r="I51" s="603"/>
      <c r="J51" s="603"/>
      <c r="K51" s="348"/>
      <c r="L51" s="616" t="str" cm="1">
        <f t="array" ref="L51">IF(ISNUMBER(FIND(L50,'Assessment Information'!$C$59)),INDEX('Summary &amp; Results'!$BB$48:$BB$74,$B51,0),"N/A")</f>
        <v>N/A</v>
      </c>
      <c r="M51" s="617"/>
      <c r="O51" s="616" t="str" cm="1">
        <f t="array" ref="O51">IF(ISNUMBER(FIND(O50,'Assessment Information'!$C$59)),INDEX('Summary &amp; Results'!$BC$48:$BC$74,$B51,0),"N/A")</f>
        <v>N/A</v>
      </c>
      <c r="P51" s="617"/>
      <c r="Q51" s="2"/>
      <c r="R51" s="616" t="str" cm="1">
        <f t="array" ref="R51">IF(ISNUMBER(FIND(R50,'Assessment Information'!$C$59)),INDEX('Summary &amp; Results'!$BD$48:$BD$74,$B51,0),"N/A")</f>
        <v>N/A</v>
      </c>
      <c r="S51" s="617"/>
      <c r="T51" s="2"/>
      <c r="U51" s="2"/>
      <c r="V51" s="2"/>
      <c r="W51" s="2"/>
      <c r="X51" s="2"/>
      <c r="Y51" s="2"/>
      <c r="Z51" s="2"/>
    </row>
    <row r="52" spans="1:37" ht="17.399999999999999" thickTop="1" thickBot="1">
      <c r="A52" s="4" t="s">
        <v>1019</v>
      </c>
      <c r="G52" s="4">
        <v>1</v>
      </c>
      <c r="H52" s="268"/>
      <c r="I52" s="269" t="s">
        <v>1020</v>
      </c>
      <c r="J52" s="267"/>
      <c r="K52" s="265"/>
      <c r="L52" s="1"/>
      <c r="M52" s="266"/>
      <c r="N52" s="2"/>
      <c r="O52" s="2"/>
      <c r="P52" s="2"/>
      <c r="Q52" s="2"/>
      <c r="R52" s="2"/>
      <c r="S52" s="2"/>
      <c r="T52" s="2"/>
      <c r="U52" s="2"/>
      <c r="V52" s="2"/>
      <c r="W52" s="2"/>
      <c r="X52" s="2"/>
      <c r="Y52" s="2"/>
      <c r="Z52" s="2"/>
    </row>
    <row r="53" spans="1:37" ht="33.6" thickTop="1" thickBot="1">
      <c r="A53" s="4" t="s">
        <v>1021</v>
      </c>
      <c r="G53" s="4">
        <v>1</v>
      </c>
      <c r="H53" s="268"/>
      <c r="I53" s="614" t="str">
        <f>'Principles (All)'!R38</f>
        <v/>
      </c>
      <c r="J53" s="614"/>
      <c r="K53" s="614"/>
      <c r="L53" s="614"/>
      <c r="M53" s="614"/>
      <c r="N53" s="614"/>
      <c r="O53" s="614"/>
      <c r="P53" s="614"/>
      <c r="Q53" s="614"/>
      <c r="R53" s="614"/>
      <c r="S53" s="614"/>
      <c r="T53" s="614"/>
      <c r="U53" s="614"/>
      <c r="V53" s="614"/>
      <c r="W53" s="614"/>
      <c r="X53" s="614"/>
      <c r="Y53" s="414"/>
      <c r="Z53" s="2"/>
      <c r="AK53" s="355" t="str">
        <f>I53&amp;CHAR(10)</f>
        <v xml:space="preserve">
</v>
      </c>
    </row>
    <row r="54" spans="1:37" s="344" customFormat="1" ht="6.6" thickTop="1" thickBot="1">
      <c r="A54" s="344" t="s">
        <v>1022</v>
      </c>
      <c r="G54" s="344">
        <v>1</v>
      </c>
      <c r="H54" s="354"/>
      <c r="I54" s="354"/>
      <c r="J54" s="354"/>
      <c r="K54" s="348"/>
      <c r="L54" s="349"/>
      <c r="M54" s="348"/>
      <c r="N54" s="347"/>
      <c r="O54" s="347"/>
      <c r="P54" s="347"/>
      <c r="Q54" s="347"/>
      <c r="R54" s="347"/>
      <c r="S54" s="347"/>
      <c r="T54" s="347"/>
      <c r="U54" s="347"/>
      <c r="V54" s="347"/>
      <c r="W54" s="347"/>
      <c r="X54" s="347"/>
      <c r="Y54" s="347"/>
      <c r="Z54" s="347"/>
    </row>
    <row r="55" spans="1:37" ht="28.8" thickTop="1" thickBot="1">
      <c r="A55" s="4" t="s">
        <v>1023</v>
      </c>
      <c r="G55" s="4">
        <v>1</v>
      </c>
      <c r="H55" s="61"/>
      <c r="I55" s="601" t="s">
        <v>1024</v>
      </c>
      <c r="J55" s="601"/>
      <c r="K55" s="301"/>
      <c r="L55" s="301"/>
      <c r="M55" s="62" t="s">
        <v>1025</v>
      </c>
      <c r="N55" s="62"/>
      <c r="O55" s="62"/>
      <c r="P55" s="62"/>
      <c r="Q55" s="62"/>
      <c r="R55" s="62"/>
      <c r="S55" s="62"/>
      <c r="T55" s="62"/>
      <c r="U55" s="62"/>
      <c r="V55" s="62"/>
      <c r="W55" s="392"/>
      <c r="X55" s="415" t="s">
        <v>959</v>
      </c>
      <c r="Y55" s="415" t="s">
        <v>131</v>
      </c>
      <c r="Z55" s="416" t="s">
        <v>916</v>
      </c>
    </row>
    <row r="56" spans="1:37" s="27" customFormat="1" ht="75.599999999999994" thickTop="1" thickBot="1">
      <c r="A56" s="27" t="s">
        <v>1027</v>
      </c>
      <c r="G56" s="27">
        <v>1</v>
      </c>
      <c r="H56" s="598" t="s">
        <v>1028</v>
      </c>
      <c r="I56" s="612" t="str">
        <f>'Principles (All)'!E39</f>
        <v>SRA1.1.3 D.1</v>
      </c>
      <c r="J56" s="613"/>
      <c r="K56" s="604" t="str">
        <f>'Principles (All)'!J39</f>
        <v>There are reliable and transparent data available, or the assessment team is able to collect primary data through observation, surveys, document review and/or interviews in a manner safe for the assessment team or affected workers,</v>
      </c>
      <c r="L56" s="605"/>
      <c r="M56" s="605"/>
      <c r="N56" s="605"/>
      <c r="O56" s="605"/>
      <c r="P56" s="605"/>
      <c r="Q56" s="605"/>
      <c r="R56" s="605"/>
      <c r="S56" s="605"/>
      <c r="T56" s="605"/>
      <c r="U56" s="605"/>
      <c r="V56" s="606"/>
      <c r="W56" s="411" t="str">
        <f>'Principles (All)'!M39</f>
        <v/>
      </c>
      <c r="X56" s="390" t="str">
        <f>'Principles (All)'!N39</f>
        <v>N/A</v>
      </c>
      <c r="Y56" s="390" t="str">
        <f>'Principles (All)'!O39</f>
        <v>N/A</v>
      </c>
      <c r="Z56" s="390" t="str">
        <f>'Principles (All)'!P39</f>
        <v>N/A</v>
      </c>
      <c r="AJ56" s="353" t="str">
        <f t="shared" si="0"/>
        <v xml:space="preserve">There are reliable and transparent data available, or the assessment team is able to collect primary data through observation, surveys, document review and/or interviews in a manner safe for the assessment team or affected workers,
</v>
      </c>
    </row>
    <row r="57" spans="1:37" s="27" customFormat="1" ht="75.599999999999994" thickTop="1" thickBot="1">
      <c r="A57" s="27" t="s">
        <v>1027</v>
      </c>
      <c r="G57" s="27">
        <v>1</v>
      </c>
      <c r="H57" s="599"/>
      <c r="I57" s="612" t="str">
        <f>'Principles (All)'!E40</f>
        <v>SRA1.1.3 D.2</v>
      </c>
      <c r="J57" s="613"/>
      <c r="K57" s="604" t="str">
        <f>'Principles (All)'!J40</f>
        <v>AND - The fishery/farm/facility has a policy on recruitment. Where third-parties are used, this policy includes potential risks of working with labor recruiters and outlines safeguards for workers at every stage of their employment,</v>
      </c>
      <c r="L57" s="605"/>
      <c r="M57" s="605"/>
      <c r="N57" s="605"/>
      <c r="O57" s="605"/>
      <c r="P57" s="605"/>
      <c r="Q57" s="605"/>
      <c r="R57" s="605"/>
      <c r="S57" s="605"/>
      <c r="T57" s="605"/>
      <c r="U57" s="605"/>
      <c r="V57" s="606"/>
      <c r="W57" s="411" t="str">
        <f>'Principles (All)'!M40</f>
        <v/>
      </c>
      <c r="X57" s="390" t="str">
        <f>'Principles (All)'!N40</f>
        <v>N/A</v>
      </c>
      <c r="Y57" s="390" t="str">
        <f>'Principles (All)'!O40</f>
        <v>N/A</v>
      </c>
      <c r="Z57" s="390" t="str">
        <f>'Principles (All)'!P40</f>
        <v>N/A</v>
      </c>
      <c r="AJ57" s="353" t="str">
        <f t="shared" si="0"/>
        <v xml:space="preserve">AND - The fishery/farm/facility has a policy on recruitment. Where third-parties are used, this policy includes potential risks of working with labor recruiters and outlines safeguards for workers at every stage of their employment,
</v>
      </c>
    </row>
    <row r="58" spans="1:37" s="27" customFormat="1" ht="75.599999999999994" thickTop="1" thickBot="1">
      <c r="A58" s="27" t="s">
        <v>1027</v>
      </c>
      <c r="G58" s="27">
        <v>1</v>
      </c>
      <c r="H58" s="599"/>
      <c r="I58" s="612" t="str">
        <f>'Principles (All)'!E41</f>
        <v>SRA1.1.3 D.3</v>
      </c>
      <c r="J58" s="613"/>
      <c r="K58" s="604" t="str">
        <f>'Principles (All)'!J41</f>
        <v>AND - There are no indications of human trafficking and on fishing vessels, no indication of undocumented crew transfer for job-specific purposes between vessels at sea (including during transshipment events),</v>
      </c>
      <c r="L58" s="605"/>
      <c r="M58" s="605"/>
      <c r="N58" s="605"/>
      <c r="O58" s="605"/>
      <c r="P58" s="605"/>
      <c r="Q58" s="605"/>
      <c r="R58" s="605"/>
      <c r="S58" s="605"/>
      <c r="T58" s="605"/>
      <c r="U58" s="605"/>
      <c r="V58" s="606"/>
      <c r="W58" s="411" t="str">
        <f>'Principles (All)'!M41</f>
        <v/>
      </c>
      <c r="X58" s="390" t="str">
        <f>'Principles (All)'!N41</f>
        <v>N/A</v>
      </c>
      <c r="Y58" s="390" t="str">
        <f>'Principles (All)'!O41</f>
        <v>N/A</v>
      </c>
      <c r="Z58" s="390" t="str">
        <f>'Principles (All)'!P41</f>
        <v>N/A</v>
      </c>
      <c r="AJ58" s="353" t="str">
        <f t="shared" si="0"/>
        <v xml:space="preserve">AND - There are no indications of human trafficking and on fishing vessels, no indication of undocumented crew transfer for job-specific purposes between vessels at sea (including during transshipment events),
</v>
      </c>
    </row>
    <row r="59" spans="1:37" s="27" customFormat="1" ht="57" thickTop="1" thickBot="1">
      <c r="A59" s="27" t="s">
        <v>1027</v>
      </c>
      <c r="G59" s="27">
        <v>1</v>
      </c>
      <c r="H59" s="599"/>
      <c r="I59" s="612" t="str">
        <f>'Principles (All)'!E42</f>
        <v>SRA1.1.3 D.4</v>
      </c>
      <c r="J59" s="613"/>
      <c r="K59" s="604" t="str">
        <f>'Principles (All)'!J42</f>
        <v>AND - There is a comprehensive list of all labor recruiters used by the employer and all labor recruiters listed are legally registered,</v>
      </c>
      <c r="L59" s="605"/>
      <c r="M59" s="605"/>
      <c r="N59" s="605"/>
      <c r="O59" s="605"/>
      <c r="P59" s="605"/>
      <c r="Q59" s="605"/>
      <c r="R59" s="605"/>
      <c r="S59" s="605"/>
      <c r="T59" s="605"/>
      <c r="U59" s="605"/>
      <c r="V59" s="606"/>
      <c r="W59" s="411" t="str">
        <f>'Principles (All)'!M42</f>
        <v/>
      </c>
      <c r="X59" s="390" t="str">
        <f>'Principles (All)'!N42</f>
        <v>N/A</v>
      </c>
      <c r="Y59" s="390" t="str">
        <f>'Principles (All)'!O42</f>
        <v>N/A</v>
      </c>
      <c r="Z59" s="390" t="str">
        <f>'Principles (All)'!P42</f>
        <v>N/A</v>
      </c>
      <c r="AJ59" s="353" t="str">
        <f t="shared" si="0"/>
        <v xml:space="preserve">AND - There is a comprehensive list of all labor recruiters used by the employer and all labor recruiters listed are legally registered,
</v>
      </c>
    </row>
    <row r="60" spans="1:37" s="27" customFormat="1" ht="75.599999999999994" thickTop="1" thickBot="1">
      <c r="A60" s="27" t="s">
        <v>1027</v>
      </c>
      <c r="G60" s="27">
        <v>1</v>
      </c>
      <c r="H60" s="599"/>
      <c r="I60" s="612" t="str">
        <f>'Principles (All)'!E43</f>
        <v>SRA1.1.3 D.5</v>
      </c>
      <c r="J60" s="613"/>
      <c r="K60" s="604" t="str">
        <f>'Principles (All)'!J43</f>
        <v>AND - All domestic and foreign migrant workers have written contracts in a language they understand, with additional provisions made for illiteracy, so their rights and terms of recruitment and employment are clearly understood,</v>
      </c>
      <c r="L60" s="605"/>
      <c r="M60" s="605"/>
      <c r="N60" s="605"/>
      <c r="O60" s="605"/>
      <c r="P60" s="605"/>
      <c r="Q60" s="605"/>
      <c r="R60" s="605"/>
      <c r="S60" s="605"/>
      <c r="T60" s="605"/>
      <c r="U60" s="605"/>
      <c r="V60" s="606"/>
      <c r="W60" s="411" t="str">
        <f>'Principles (All)'!M43</f>
        <v/>
      </c>
      <c r="X60" s="390" t="str">
        <f>'Principles (All)'!N43</f>
        <v>N/A</v>
      </c>
      <c r="Y60" s="390" t="str">
        <f>'Principles (All)'!O43</f>
        <v>N/A</v>
      </c>
      <c r="Z60" s="390" t="str">
        <f>'Principles (All)'!P43</f>
        <v>N/A</v>
      </c>
      <c r="AJ60" s="353" t="str">
        <f t="shared" si="0"/>
        <v xml:space="preserve">AND - All domestic and foreign migrant workers have written contracts in a language they understand, with additional provisions made for illiteracy, so their rights and terms of recruitment and employment are clearly understood,
</v>
      </c>
    </row>
    <row r="61" spans="1:37" s="27" customFormat="1" ht="38.4" thickTop="1" thickBot="1">
      <c r="A61" s="27" t="s">
        <v>1027</v>
      </c>
      <c r="G61" s="27">
        <v>1</v>
      </c>
      <c r="H61" s="599"/>
      <c r="I61" s="612" t="str">
        <f>'Principles (All)'!E44</f>
        <v>SRA1.1.3 D.6</v>
      </c>
      <c r="J61" s="613"/>
      <c r="K61" s="604" t="str">
        <f>'Principles (All)'!J44</f>
        <v>AND - Migrant status is not used as a threat or tool of coercion,</v>
      </c>
      <c r="L61" s="605"/>
      <c r="M61" s="605"/>
      <c r="N61" s="605"/>
      <c r="O61" s="605"/>
      <c r="P61" s="605"/>
      <c r="Q61" s="605"/>
      <c r="R61" s="605"/>
      <c r="S61" s="605"/>
      <c r="T61" s="605"/>
      <c r="U61" s="605"/>
      <c r="V61" s="606"/>
      <c r="W61" s="411" t="str">
        <f>'Principles (All)'!M44</f>
        <v/>
      </c>
      <c r="X61" s="390" t="str">
        <f>'Principles (All)'!N44</f>
        <v>N/A</v>
      </c>
      <c r="Y61" s="390" t="str">
        <f>'Principles (All)'!O44</f>
        <v>N/A</v>
      </c>
      <c r="Z61" s="390" t="str">
        <f>'Principles (All)'!P44</f>
        <v>N/A</v>
      </c>
      <c r="AJ61" s="353" t="str">
        <f t="shared" si="0"/>
        <v xml:space="preserve">AND - Migrant status is not used as a threat or tool of coercion,
</v>
      </c>
    </row>
    <row r="62" spans="1:37" s="27" customFormat="1" ht="38.4" thickTop="1" thickBot="1">
      <c r="A62" s="27" t="s">
        <v>1027</v>
      </c>
      <c r="G62" s="27">
        <v>1</v>
      </c>
      <c r="H62" s="599"/>
      <c r="I62" s="612" t="str">
        <f>'Principles (All)'!E45</f>
        <v xml:space="preserve">SRA1.1.3 D.7 </v>
      </c>
      <c r="J62" s="613"/>
      <c r="K62" s="604" t="str">
        <f>'Principles (All)'!J45</f>
        <v>AND – Recruitment fees for workers are not leading to debt,</v>
      </c>
      <c r="L62" s="605"/>
      <c r="M62" s="605"/>
      <c r="N62" s="605"/>
      <c r="O62" s="605"/>
      <c r="P62" s="605"/>
      <c r="Q62" s="605"/>
      <c r="R62" s="605"/>
      <c r="S62" s="605"/>
      <c r="T62" s="605"/>
      <c r="U62" s="605"/>
      <c r="V62" s="606"/>
      <c r="W62" s="411" t="str">
        <f>'Principles (All)'!M45</f>
        <v/>
      </c>
      <c r="X62" s="390" t="str">
        <f>'Principles (All)'!N45</f>
        <v>N/A</v>
      </c>
      <c r="Y62" s="390" t="str">
        <f>'Principles (All)'!O45</f>
        <v>N/A</v>
      </c>
      <c r="Z62" s="390" t="str">
        <f>'Principles (All)'!P45</f>
        <v>N/A</v>
      </c>
      <c r="AJ62" s="353" t="str">
        <f t="shared" si="0"/>
        <v xml:space="preserve">AND – Recruitment fees for workers are not leading to debt,
</v>
      </c>
    </row>
    <row r="63" spans="1:37" s="27" customFormat="1" ht="75.599999999999994" thickTop="1" thickBot="1">
      <c r="A63" s="27" t="s">
        <v>1027</v>
      </c>
      <c r="G63" s="27">
        <v>1</v>
      </c>
      <c r="H63" s="599"/>
      <c r="I63" s="612" t="str">
        <f>'Principles (All)'!E46</f>
        <v>SRA1.1.3 D.8</v>
      </c>
      <c r="J63" s="613"/>
      <c r="K63" s="604" t="str">
        <f>'Principles (All)'!J46</f>
        <v>AND – Employers/labor recruiters keep an itemized list of all recruitment fees that specify what the fees are for and who is paying for them (including any fees employers or workers are responsible for),</v>
      </c>
      <c r="L63" s="605"/>
      <c r="M63" s="605"/>
      <c r="N63" s="605"/>
      <c r="O63" s="605"/>
      <c r="P63" s="605"/>
      <c r="Q63" s="605"/>
      <c r="R63" s="605"/>
      <c r="S63" s="605"/>
      <c r="T63" s="605"/>
      <c r="U63" s="605"/>
      <c r="V63" s="606"/>
      <c r="W63" s="411" t="str">
        <f>'Principles (All)'!M46</f>
        <v/>
      </c>
      <c r="X63" s="390" t="str">
        <f>'Principles (All)'!N46</f>
        <v>N/A</v>
      </c>
      <c r="Y63" s="390" t="str">
        <f>'Principles (All)'!O46</f>
        <v>N/A</v>
      </c>
      <c r="Z63" s="390" t="str">
        <f>'Principles (All)'!P46</f>
        <v>N/A</v>
      </c>
      <c r="AJ63" s="353" t="str">
        <f t="shared" si="0"/>
        <v xml:space="preserve">AND – Employers/labor recruiters keep an itemized list of all recruitment fees that specify what the fees are for and who is paying for them (including any fees employers or workers are responsible for),
</v>
      </c>
    </row>
    <row r="64" spans="1:37" s="27" customFormat="1" ht="38.4" thickTop="1" thickBot="1">
      <c r="A64" s="27" t="s">
        <v>1027</v>
      </c>
      <c r="G64" s="27">
        <v>1</v>
      </c>
      <c r="H64" s="599"/>
      <c r="I64" s="612" t="str">
        <f>'Principles (All)'!E47</f>
        <v>SRA1.1.3 D.9</v>
      </c>
      <c r="J64" s="613"/>
      <c r="K64" s="604" t="str">
        <f>'Principles (All)'!J47</f>
        <v>AND – Workers are aware of the recruitment fees for which they are responsible,</v>
      </c>
      <c r="L64" s="605"/>
      <c r="M64" s="605"/>
      <c r="N64" s="605"/>
      <c r="O64" s="605"/>
      <c r="P64" s="605"/>
      <c r="Q64" s="605"/>
      <c r="R64" s="605"/>
      <c r="S64" s="605"/>
      <c r="T64" s="605"/>
      <c r="U64" s="605"/>
      <c r="V64" s="606"/>
      <c r="W64" s="411" t="str">
        <f>'Principles (All)'!M47</f>
        <v/>
      </c>
      <c r="X64" s="390" t="str">
        <f>'Principles (All)'!N47</f>
        <v>N/A</v>
      </c>
      <c r="Y64" s="390" t="str">
        <f>'Principles (All)'!O47</f>
        <v>N/A</v>
      </c>
      <c r="Z64" s="390" t="str">
        <f>'Principles (All)'!P47</f>
        <v>N/A</v>
      </c>
      <c r="AJ64" s="353" t="str">
        <f t="shared" si="0"/>
        <v xml:space="preserve">AND – Workers are aware of the recruitment fees for which they are responsible,
</v>
      </c>
    </row>
    <row r="65" spans="1:37" s="27" customFormat="1" ht="57" thickTop="1" thickBot="1">
      <c r="A65" s="27" t="s">
        <v>1027</v>
      </c>
      <c r="G65" s="27">
        <v>1</v>
      </c>
      <c r="H65" s="599"/>
      <c r="I65" s="612" t="str">
        <f>'Principles (All)'!E48</f>
        <v>SRA1.1.3 D.10</v>
      </c>
      <c r="J65" s="613"/>
      <c r="K65" s="604" t="str">
        <f>'Principles (All)'!J48</f>
        <v>AND – Workers or their representative organizations have a direct line of communication to their labor recruiter,</v>
      </c>
      <c r="L65" s="605"/>
      <c r="M65" s="605"/>
      <c r="N65" s="605"/>
      <c r="O65" s="605"/>
      <c r="P65" s="605"/>
      <c r="Q65" s="605"/>
      <c r="R65" s="605"/>
      <c r="S65" s="605"/>
      <c r="T65" s="605"/>
      <c r="U65" s="605"/>
      <c r="V65" s="606"/>
      <c r="W65" s="411" t="str">
        <f>'Principles (All)'!M48</f>
        <v/>
      </c>
      <c r="X65" s="390" t="str">
        <f>'Principles (All)'!N48</f>
        <v>N/A</v>
      </c>
      <c r="Y65" s="390" t="str">
        <f>'Principles (All)'!O48</f>
        <v>N/A</v>
      </c>
      <c r="Z65" s="390" t="str">
        <f>'Principles (All)'!P48</f>
        <v>N/A</v>
      </c>
      <c r="AJ65" s="353" t="str">
        <f t="shared" si="0"/>
        <v xml:space="preserve">AND – Workers or their representative organizations have a direct line of communication to their labor recruiter,
</v>
      </c>
    </row>
    <row r="66" spans="1:37" s="27" customFormat="1" ht="57" thickTop="1" thickBot="1">
      <c r="A66" s="27" t="s">
        <v>1027</v>
      </c>
      <c r="G66" s="27">
        <v>1</v>
      </c>
      <c r="H66" s="599"/>
      <c r="I66" s="612" t="str">
        <f>'Principles (All)'!E49</f>
        <v>SRA1.1.3 D.11</v>
      </c>
      <c r="J66" s="613"/>
      <c r="K66" s="604" t="str">
        <f>'Principles (All)'!J49</f>
        <v xml:space="preserve">AND – Migrant workers understand their rights to freedom of association throughout the recruitment process, </v>
      </c>
      <c r="L66" s="605"/>
      <c r="M66" s="605"/>
      <c r="N66" s="605"/>
      <c r="O66" s="605"/>
      <c r="P66" s="605"/>
      <c r="Q66" s="605"/>
      <c r="R66" s="605"/>
      <c r="S66" s="605"/>
      <c r="T66" s="605"/>
      <c r="U66" s="605"/>
      <c r="V66" s="606"/>
      <c r="W66" s="411" t="str">
        <f>'Principles (All)'!M49</f>
        <v/>
      </c>
      <c r="X66" s="390" t="str">
        <f>'Principles (All)'!N49</f>
        <v>N/A</v>
      </c>
      <c r="Y66" s="390" t="str">
        <f>'Principles (All)'!O49</f>
        <v>N/A</v>
      </c>
      <c r="Z66" s="390" t="str">
        <f>'Principles (All)'!P49</f>
        <v>N/A</v>
      </c>
      <c r="AJ66" s="353" t="str">
        <f t="shared" si="0"/>
        <v xml:space="preserve">AND – Migrant workers understand their rights to freedom of association throughout the recruitment process, 
</v>
      </c>
    </row>
    <row r="67" spans="1:37" s="27" customFormat="1" ht="57" thickTop="1" thickBot="1">
      <c r="A67" s="27" t="s">
        <v>1027</v>
      </c>
      <c r="G67" s="27">
        <v>1</v>
      </c>
      <c r="H67" s="599"/>
      <c r="I67" s="612" t="str">
        <f>'Principles (All)'!E50</f>
        <v>SRA1.1.3 D.12</v>
      </c>
      <c r="J67" s="613"/>
      <c r="K67" s="604" t="str">
        <f>'Principles (All)'!J50</f>
        <v>AND – Recruited workers are able to terminate their employment according to reasonable terms that have been agreed upon in the workers’ contract,</v>
      </c>
      <c r="L67" s="605"/>
      <c r="M67" s="605"/>
      <c r="N67" s="605"/>
      <c r="O67" s="605"/>
      <c r="P67" s="605"/>
      <c r="Q67" s="605"/>
      <c r="R67" s="605"/>
      <c r="S67" s="605"/>
      <c r="T67" s="605"/>
      <c r="U67" s="605"/>
      <c r="V67" s="606"/>
      <c r="W67" s="411" t="str">
        <f>'Principles (All)'!M50</f>
        <v/>
      </c>
      <c r="X67" s="390" t="str">
        <f>'Principles (All)'!N50</f>
        <v>N/A</v>
      </c>
      <c r="Y67" s="390" t="str">
        <f>'Principles (All)'!O50</f>
        <v>N/A</v>
      </c>
      <c r="Z67" s="390" t="str">
        <f>'Principles (All)'!P50</f>
        <v>N/A</v>
      </c>
      <c r="AJ67" s="353" t="str">
        <f t="shared" si="0"/>
        <v xml:space="preserve">AND – Recruited workers are able to terminate their employment according to reasonable terms that have been agreed upon in the workers’ contract,
</v>
      </c>
    </row>
    <row r="68" spans="1:37" s="27" customFormat="1" ht="57" thickTop="1" thickBot="1">
      <c r="A68" s="27" t="s">
        <v>1027</v>
      </c>
      <c r="G68" s="27">
        <v>1</v>
      </c>
      <c r="H68" s="600"/>
      <c r="I68" s="612" t="str">
        <f>'Principles (All)'!E51</f>
        <v>SRA1.1.3 D.13</v>
      </c>
      <c r="J68" s="613"/>
      <c r="K68" s="604" t="str">
        <f>'Principles (All)'!J51</f>
        <v>AND – There are no indications of retaliation or blacklisting of workers who report abuses in the recruitment process.</v>
      </c>
      <c r="L68" s="605"/>
      <c r="M68" s="605"/>
      <c r="N68" s="605"/>
      <c r="O68" s="605"/>
      <c r="P68" s="605"/>
      <c r="Q68" s="605"/>
      <c r="R68" s="605"/>
      <c r="S68" s="605"/>
      <c r="T68" s="605"/>
      <c r="U68" s="605"/>
      <c r="V68" s="606"/>
      <c r="W68" s="411" t="str">
        <f>'Principles (All)'!M51</f>
        <v/>
      </c>
      <c r="X68" s="390" t="str">
        <f>'Principles (All)'!N51</f>
        <v>N/A</v>
      </c>
      <c r="Y68" s="390" t="str">
        <f>'Principles (All)'!O51</f>
        <v>N/A</v>
      </c>
      <c r="Z68" s="390" t="str">
        <f>'Principles (All)'!P51</f>
        <v>N/A</v>
      </c>
      <c r="AJ68" s="353" t="str">
        <f t="shared" si="0"/>
        <v xml:space="preserve">AND – There are no indications of retaliation or blacklisting of workers who report abuses in the recruitment process.
</v>
      </c>
    </row>
    <row r="69" spans="1:37" s="27" customFormat="1" ht="94.2" thickTop="1" thickBot="1">
      <c r="A69" s="27" t="s">
        <v>1027</v>
      </c>
      <c r="G69" s="27">
        <v>1</v>
      </c>
      <c r="H69" s="598" t="s">
        <v>1029</v>
      </c>
      <c r="I69" s="607" t="str">
        <f>'Principles (All)'!E52</f>
        <v>SRA1.1.3 D.14</v>
      </c>
      <c r="J69" s="608"/>
      <c r="K69" s="609" t="str">
        <f>'Principles (All)'!J52</f>
        <v>The fishery/farm/facility has a robust operational system in place to monitor, remediate, and report on the performance against their own recruitment policies and/or compliance of labor recruiters to ensure effective policy implementation. Awareness training for managers and workers is embedded into this system,</v>
      </c>
      <c r="L69" s="610"/>
      <c r="M69" s="610"/>
      <c r="N69" s="610"/>
      <c r="O69" s="610"/>
      <c r="P69" s="610"/>
      <c r="Q69" s="610"/>
      <c r="R69" s="610"/>
      <c r="S69" s="610"/>
      <c r="T69" s="610"/>
      <c r="U69" s="610"/>
      <c r="V69" s="611"/>
      <c r="W69" s="412" t="str">
        <f>'Principles (All)'!M52</f>
        <v/>
      </c>
      <c r="X69" s="391" t="str">
        <f>'Principles (All)'!N52</f>
        <v>N/A</v>
      </c>
      <c r="Y69" s="391" t="str">
        <f>'Principles (All)'!O52</f>
        <v>N/A</v>
      </c>
      <c r="Z69" s="391" t="str">
        <f>'Principles (All)'!P52</f>
        <v>N/A</v>
      </c>
      <c r="AJ69" s="353" t="str">
        <f t="shared" si="0"/>
        <v xml:space="preserve">The fishery/farm/facility has a robust operational system in place to monitor, remediate, and report on the performance against their own recruitment policies and/or compliance of labor recruiters to ensure effective policy implementation. Awareness training for managers and workers is embedded into this system,
</v>
      </c>
    </row>
    <row r="70" spans="1:37" s="27" customFormat="1" ht="75.599999999999994" thickTop="1" thickBot="1">
      <c r="A70" s="27" t="s">
        <v>1027</v>
      </c>
      <c r="G70" s="27">
        <v>1</v>
      </c>
      <c r="H70" s="599"/>
      <c r="I70" s="607" t="str">
        <f>'Principles (All)'!E53</f>
        <v>SRA1.1.3 D.15</v>
      </c>
      <c r="J70" s="608"/>
      <c r="K70" s="609" t="str">
        <f>'Principles (All)'!J53</f>
        <v>AND – Workers have a direct line of communication to their labor recruiter, access to effective grievance mechanisms, and appropriate remedy at all stages of the recruitment process (pre-departure, in-transit, on job placement, and upon return) in a language they understand,</v>
      </c>
      <c r="L70" s="610"/>
      <c r="M70" s="610"/>
      <c r="N70" s="610"/>
      <c r="O70" s="610"/>
      <c r="P70" s="610"/>
      <c r="Q70" s="610"/>
      <c r="R70" s="610"/>
      <c r="S70" s="610"/>
      <c r="T70" s="610"/>
      <c r="U70" s="610"/>
      <c r="V70" s="611"/>
      <c r="W70" s="412" t="str">
        <f>'Principles (All)'!M53</f>
        <v/>
      </c>
      <c r="X70" s="391" t="str">
        <f>'Principles (All)'!N53</f>
        <v>N/A</v>
      </c>
      <c r="Y70" s="391" t="str">
        <f>'Principles (All)'!O53</f>
        <v>N/A</v>
      </c>
      <c r="Z70" s="391" t="str">
        <f>'Principles (All)'!P53</f>
        <v>N/A</v>
      </c>
      <c r="AJ70" s="353" t="str">
        <f t="shared" si="0"/>
        <v xml:space="preserve">AND – Workers have a direct line of communication to their labor recruiter, access to effective grievance mechanisms, and appropriate remedy at all stages of the recruitment process (pre-departure, in-transit, on job placement, and upon return) in a language they understand,
</v>
      </c>
    </row>
    <row r="71" spans="1:37" s="27" customFormat="1" ht="38.4" thickTop="1" thickBot="1">
      <c r="A71" s="27" t="s">
        <v>1027</v>
      </c>
      <c r="G71" s="27">
        <v>1</v>
      </c>
      <c r="H71" s="599"/>
      <c r="I71" s="607" t="str">
        <f>'Principles (All)'!E54</f>
        <v>SRA1.1.3 D.15</v>
      </c>
      <c r="J71" s="608"/>
      <c r="K71" s="609" t="str">
        <f>'Principles (All)'!J54</f>
        <v>OR - Data collected resulted in a low-risk rating for Risk Indicator 2.1.1.</v>
      </c>
      <c r="L71" s="610"/>
      <c r="M71" s="610"/>
      <c r="N71" s="610"/>
      <c r="O71" s="610"/>
      <c r="P71" s="610"/>
      <c r="Q71" s="610"/>
      <c r="R71" s="610"/>
      <c r="S71" s="610"/>
      <c r="T71" s="610"/>
      <c r="U71" s="610"/>
      <c r="V71" s="611"/>
      <c r="W71" s="412" t="str">
        <f>'Principles (All)'!M54</f>
        <v/>
      </c>
      <c r="X71" s="391" t="str">
        <f>'Principles (All)'!N54</f>
        <v>N/A</v>
      </c>
      <c r="Y71" s="391" t="str">
        <f>'Principles (All)'!O54</f>
        <v>N/A</v>
      </c>
      <c r="Z71" s="391" t="str">
        <f>'Principles (All)'!P54</f>
        <v>N/A</v>
      </c>
      <c r="AJ71" s="353" t="str">
        <f t="shared" si="0"/>
        <v xml:space="preserve">OR - Data collected resulted in a low-risk rating for Risk Indicator 2.1.1.
</v>
      </c>
    </row>
    <row r="72" spans="1:37" s="27" customFormat="1" ht="57" thickTop="1" thickBot="1">
      <c r="A72" s="27" t="s">
        <v>1027</v>
      </c>
      <c r="G72" s="27">
        <v>1</v>
      </c>
      <c r="H72" s="599"/>
      <c r="I72" s="607" t="str">
        <f>'Principles (All)'!E55</f>
        <v>SRA1.1.3 D.16</v>
      </c>
      <c r="J72" s="608"/>
      <c r="K72" s="609" t="str">
        <f>'Principles (All)'!J55</f>
        <v>AND – Data Collection Point 1.1.3 D.3 is met, and desk research suggests effective or improving enforcement of regulation of human trafficking,</v>
      </c>
      <c r="L72" s="610"/>
      <c r="M72" s="610"/>
      <c r="N72" s="610"/>
      <c r="O72" s="610"/>
      <c r="P72" s="610"/>
      <c r="Q72" s="610"/>
      <c r="R72" s="610"/>
      <c r="S72" s="610"/>
      <c r="T72" s="610"/>
      <c r="U72" s="610"/>
      <c r="V72" s="611"/>
      <c r="W72" s="412" t="str">
        <f>'Principles (All)'!M55</f>
        <v/>
      </c>
      <c r="X72" s="391" t="str">
        <f>'Principles (All)'!N55</f>
        <v>N/A</v>
      </c>
      <c r="Y72" s="391" t="str">
        <f>'Principles (All)'!O55</f>
        <v>N/A</v>
      </c>
      <c r="Z72" s="391" t="str">
        <f>'Principles (All)'!P55</f>
        <v>N/A</v>
      </c>
      <c r="AJ72" s="353" t="str">
        <f t="shared" si="0"/>
        <v xml:space="preserve">AND – Data Collection Point 1.1.3 D.3 is met, and desk research suggests effective or improving enforcement of regulation of human trafficking,
</v>
      </c>
    </row>
    <row r="73" spans="1:37" s="27" customFormat="1" ht="38.4" thickTop="1" thickBot="1">
      <c r="A73" s="27" t="s">
        <v>1027</v>
      </c>
      <c r="G73" s="27">
        <v>1</v>
      </c>
      <c r="H73" s="599"/>
      <c r="I73" s="607" t="str">
        <f>'Principles (All)'!E56</f>
        <v>SRA1.1.3 D.17</v>
      </c>
      <c r="J73" s="608"/>
      <c r="K73" s="609" t="str">
        <f>'Principles (All)'!J56</f>
        <v>AND - Workers do not pay any recruitment fees,</v>
      </c>
      <c r="L73" s="610"/>
      <c r="M73" s="610"/>
      <c r="N73" s="610"/>
      <c r="O73" s="610"/>
      <c r="P73" s="610"/>
      <c r="Q73" s="610"/>
      <c r="R73" s="610"/>
      <c r="S73" s="610"/>
      <c r="T73" s="610"/>
      <c r="U73" s="610"/>
      <c r="V73" s="611"/>
      <c r="W73" s="412" t="str">
        <f>'Principles (All)'!M56</f>
        <v/>
      </c>
      <c r="X73" s="391" t="str">
        <f>'Principles (All)'!N56</f>
        <v>N/A</v>
      </c>
      <c r="Y73" s="391" t="str">
        <f>'Principles (All)'!O56</f>
        <v>N/A</v>
      </c>
      <c r="Z73" s="391" t="str">
        <f>'Principles (All)'!P56</f>
        <v>N/A</v>
      </c>
      <c r="AJ73" s="353" t="str">
        <f t="shared" si="0"/>
        <v xml:space="preserve">AND - Workers do not pay any recruitment fees,
</v>
      </c>
    </row>
    <row r="74" spans="1:37" s="27" customFormat="1" ht="94.2" thickTop="1" thickBot="1">
      <c r="A74" s="27" t="s">
        <v>1027</v>
      </c>
      <c r="G74" s="27">
        <v>1</v>
      </c>
      <c r="H74" s="600"/>
      <c r="I74" s="607" t="str">
        <f>'Principles (All)'!E57</f>
        <v>SRA1.1.3 D.18</v>
      </c>
      <c r="J74" s="608"/>
      <c r="K74" s="609" t="str">
        <f>'Principles (All)'!J57</f>
        <v>AND – Workers have received pre-departure training before leaving their home country, including terms and conditions of the contract, expectations about working conditions (e.g., how long each fishing trip will be or what a typical day looks like), and grievance mechanisms they will have access to while away from home.</v>
      </c>
      <c r="L74" s="610"/>
      <c r="M74" s="610"/>
      <c r="N74" s="610"/>
      <c r="O74" s="610"/>
      <c r="P74" s="610"/>
      <c r="Q74" s="610"/>
      <c r="R74" s="610"/>
      <c r="S74" s="610"/>
      <c r="T74" s="610"/>
      <c r="U74" s="610"/>
      <c r="V74" s="611"/>
      <c r="W74" s="412" t="str">
        <f>'Principles (All)'!M57</f>
        <v/>
      </c>
      <c r="X74" s="391" t="str">
        <f>'Principles (All)'!N57</f>
        <v>N/A</v>
      </c>
      <c r="Y74" s="391" t="str">
        <f>'Principles (All)'!O57</f>
        <v>N/A</v>
      </c>
      <c r="Z74" s="391" t="str">
        <f>'Principles (All)'!P57</f>
        <v>N/A</v>
      </c>
      <c r="AJ74" s="353" t="str">
        <f t="shared" si="0"/>
        <v xml:space="preserve">AND – Workers have received pre-departure training before leaving their home country, including terms and conditions of the contract, expectations about working conditions (e.g., how long each fishing trip will be or what a typical day looks like), and grievance mechanisms they will have access to while away from home.
</v>
      </c>
    </row>
    <row r="75" spans="1:37" s="29" customFormat="1" ht="19.2" thickTop="1">
      <c r="A75" s="4" t="s">
        <v>1015</v>
      </c>
      <c r="C75" s="4"/>
      <c r="G75" s="29">
        <v>1</v>
      </c>
      <c r="H75" s="57"/>
      <c r="I75" s="55" t="str">
        <f>'Principles (All)'!G59</f>
        <v>1.1.4: Debt bondage in small-scale fisheries and smallholder farms</v>
      </c>
      <c r="J75" s="57"/>
      <c r="K75" s="60"/>
      <c r="L75" s="57"/>
      <c r="M75" s="47"/>
      <c r="N75" s="57"/>
      <c r="O75" s="57"/>
      <c r="P75" s="57"/>
      <c r="Q75" s="57"/>
      <c r="R75" s="57"/>
      <c r="S75" s="57"/>
      <c r="T75" s="57"/>
      <c r="U75" s="57"/>
      <c r="V75" s="57"/>
      <c r="W75" s="57"/>
      <c r="X75" s="57"/>
      <c r="Y75" s="57"/>
      <c r="Z75" s="60"/>
    </row>
    <row r="76" spans="1:37" s="344" customFormat="1" ht="5.4">
      <c r="A76" s="344" t="s">
        <v>1016</v>
      </c>
      <c r="G76" s="344">
        <v>1</v>
      </c>
      <c r="H76" s="345"/>
      <c r="I76" s="346"/>
      <c r="J76" s="347"/>
      <c r="K76" s="348"/>
      <c r="L76" s="349"/>
      <c r="M76" s="348"/>
      <c r="N76" s="347"/>
      <c r="O76" s="347"/>
      <c r="P76" s="347"/>
      <c r="Q76" s="347"/>
      <c r="R76" s="347"/>
      <c r="S76" s="347"/>
      <c r="T76" s="347"/>
      <c r="U76" s="347"/>
      <c r="V76" s="347"/>
      <c r="W76" s="347"/>
      <c r="X76" s="347"/>
      <c r="Y76" s="347"/>
      <c r="Z76" s="347"/>
    </row>
    <row r="77" spans="1:37" s="344" customFormat="1" ht="20.399999999999999">
      <c r="A77" s="35" t="s">
        <v>1048</v>
      </c>
      <c r="G77" s="4">
        <v>1</v>
      </c>
      <c r="H77" s="345"/>
      <c r="I77" s="346"/>
      <c r="J77" s="347"/>
      <c r="K77" s="348"/>
      <c r="L77" s="615" t="s">
        <v>959</v>
      </c>
      <c r="M77" s="615"/>
      <c r="N77" s="615"/>
      <c r="O77" s="615" t="s">
        <v>131</v>
      </c>
      <c r="P77" s="615"/>
      <c r="Q77" s="615"/>
      <c r="R77" s="615" t="s">
        <v>916</v>
      </c>
      <c r="S77" s="615"/>
      <c r="T77" s="615"/>
      <c r="U77" s="347"/>
      <c r="V77" s="347"/>
      <c r="W77" s="347"/>
      <c r="X77" s="347"/>
      <c r="Y77" s="347"/>
      <c r="Z77" s="347"/>
    </row>
    <row r="78" spans="1:37" ht="21" thickBot="1">
      <c r="A78" s="35" t="s">
        <v>1017</v>
      </c>
      <c r="B78" s="4">
        <f>MAX($B$9:B77)+1</f>
        <v>4</v>
      </c>
      <c r="G78" s="4">
        <v>1</v>
      </c>
      <c r="H78" s="602" t="s">
        <v>1018</v>
      </c>
      <c r="I78" s="603"/>
      <c r="J78" s="603"/>
      <c r="K78" s="348"/>
      <c r="L78" s="616" t="str" cm="1">
        <f t="array" ref="L78">IF(ISNUMBER(FIND(L77,'Assessment Information'!$C$59)),INDEX('Summary &amp; Results'!$BB$48:$BB$74,$B78,0),"N/A")</f>
        <v>N/A</v>
      </c>
      <c r="M78" s="617"/>
      <c r="O78" s="616" t="str" cm="1">
        <f t="array" ref="O78">IF(ISNUMBER(FIND(O77,'Assessment Information'!$C$59)),INDEX('Summary &amp; Results'!$BC$48:$BC$74,$B78,0),"N/A")</f>
        <v>N/A</v>
      </c>
      <c r="P78" s="617"/>
      <c r="Q78" s="2"/>
      <c r="R78" s="616" t="str" cm="1">
        <f t="array" ref="R78">IF(ISNUMBER(FIND(R77,'Assessment Information'!$C$59)),INDEX('Summary &amp; Results'!$BD$48:$BD$74,$B78,0),"N/A")</f>
        <v>N/A</v>
      </c>
      <c r="S78" s="617"/>
      <c r="T78" s="2"/>
      <c r="U78" s="2"/>
      <c r="V78" s="2"/>
      <c r="W78" s="2"/>
      <c r="X78" s="2"/>
      <c r="Y78" s="2"/>
      <c r="Z78" s="2"/>
    </row>
    <row r="79" spans="1:37" ht="17.399999999999999" thickTop="1" thickBot="1">
      <c r="A79" s="4" t="s">
        <v>1019</v>
      </c>
      <c r="G79" s="4">
        <v>1</v>
      </c>
      <c r="H79" s="268"/>
      <c r="I79" s="269" t="s">
        <v>1020</v>
      </c>
      <c r="J79" s="267"/>
      <c r="K79" s="265"/>
      <c r="L79" s="1"/>
      <c r="M79" s="266"/>
      <c r="N79" s="2"/>
      <c r="O79" s="2"/>
      <c r="P79" s="2"/>
      <c r="Q79" s="2"/>
      <c r="R79" s="2"/>
      <c r="S79" s="2"/>
      <c r="T79" s="2"/>
      <c r="U79" s="2"/>
      <c r="V79" s="2"/>
      <c r="W79" s="2"/>
      <c r="X79" s="2"/>
      <c r="Y79" s="2"/>
      <c r="Z79" s="2"/>
    </row>
    <row r="80" spans="1:37" ht="33.6" thickTop="1" thickBot="1">
      <c r="A80" s="4" t="s">
        <v>1021</v>
      </c>
      <c r="G80" s="4">
        <v>1</v>
      </c>
      <c r="H80" s="268"/>
      <c r="I80" s="614" t="str">
        <f>'Principles (All)'!R59</f>
        <v/>
      </c>
      <c r="J80" s="614"/>
      <c r="K80" s="614"/>
      <c r="L80" s="614"/>
      <c r="M80" s="614"/>
      <c r="N80" s="614"/>
      <c r="O80" s="614"/>
      <c r="P80" s="614"/>
      <c r="Q80" s="614"/>
      <c r="R80" s="614"/>
      <c r="S80" s="614"/>
      <c r="T80" s="614"/>
      <c r="U80" s="614"/>
      <c r="V80" s="614"/>
      <c r="W80" s="614"/>
      <c r="X80" s="614"/>
      <c r="Y80" s="414"/>
      <c r="Z80" s="2"/>
      <c r="AK80" s="355" t="str">
        <f>I80&amp;CHAR(10)</f>
        <v xml:space="preserve">
</v>
      </c>
    </row>
    <row r="81" spans="1:37" s="344" customFormat="1" ht="6.6" thickTop="1" thickBot="1">
      <c r="A81" s="344" t="s">
        <v>1022</v>
      </c>
      <c r="G81" s="344">
        <v>1</v>
      </c>
      <c r="H81" s="354"/>
      <c r="I81" s="354"/>
      <c r="J81" s="354"/>
      <c r="K81" s="348"/>
      <c r="L81" s="349"/>
      <c r="M81" s="348"/>
      <c r="N81" s="347"/>
      <c r="O81" s="347"/>
      <c r="P81" s="347"/>
      <c r="Q81" s="347"/>
      <c r="R81" s="347"/>
      <c r="S81" s="347"/>
      <c r="T81" s="347"/>
      <c r="U81" s="347"/>
      <c r="V81" s="347"/>
      <c r="W81" s="347"/>
      <c r="X81" s="347"/>
      <c r="Y81" s="347"/>
      <c r="Z81" s="347"/>
    </row>
    <row r="82" spans="1:37" ht="28.8" thickTop="1" thickBot="1">
      <c r="A82" s="4" t="s">
        <v>1023</v>
      </c>
      <c r="G82" s="4">
        <v>1</v>
      </c>
      <c r="H82" s="61"/>
      <c r="I82" s="601" t="s">
        <v>1024</v>
      </c>
      <c r="J82" s="601"/>
      <c r="K82" s="301"/>
      <c r="L82" s="301"/>
      <c r="M82" s="62" t="s">
        <v>1025</v>
      </c>
      <c r="N82" s="62"/>
      <c r="O82" s="62"/>
      <c r="P82" s="62"/>
      <c r="Q82" s="62"/>
      <c r="R82" s="62"/>
      <c r="S82" s="62"/>
      <c r="T82" s="62"/>
      <c r="U82" s="62"/>
      <c r="V82" s="62"/>
      <c r="W82" s="392"/>
      <c r="X82" s="415" t="s">
        <v>959</v>
      </c>
      <c r="Y82" s="415" t="s">
        <v>131</v>
      </c>
      <c r="Z82" s="416" t="s">
        <v>916</v>
      </c>
    </row>
    <row r="83" spans="1:37" s="27" customFormat="1" ht="75.599999999999994" thickTop="1" thickBot="1">
      <c r="A83" s="27" t="s">
        <v>1027</v>
      </c>
      <c r="G83" s="27">
        <v>1</v>
      </c>
      <c r="H83" s="598" t="s">
        <v>1028</v>
      </c>
      <c r="I83" s="612" t="str">
        <f>'Principles (All)'!E60</f>
        <v>SRA1.1.4 D.1</v>
      </c>
      <c r="J83" s="613"/>
      <c r="K83" s="604" t="str">
        <f>'Principles (All)'!J60</f>
        <v>There are reliable and transparent data available, or the assessment team is able to collect primary data through observation, surveys, document review and/or interviews in a manner safe for the assessment team or affected workers,</v>
      </c>
      <c r="L83" s="605"/>
      <c r="M83" s="605"/>
      <c r="N83" s="605"/>
      <c r="O83" s="605"/>
      <c r="P83" s="605"/>
      <c r="Q83" s="605"/>
      <c r="R83" s="605"/>
      <c r="S83" s="605"/>
      <c r="T83" s="605"/>
      <c r="U83" s="605"/>
      <c r="V83" s="606"/>
      <c r="W83" s="411" t="str">
        <f>'Principles (All)'!M60</f>
        <v/>
      </c>
      <c r="X83" s="390" t="str">
        <f>'Principles (All)'!N60</f>
        <v>N/A</v>
      </c>
      <c r="Y83" s="390" t="str">
        <f>'Principles (All)'!O60</f>
        <v>N/A</v>
      </c>
      <c r="Z83" s="390" t="str">
        <f>'Principles (All)'!P60</f>
        <v>N/A</v>
      </c>
      <c r="AJ83" s="353" t="str">
        <f t="shared" si="0"/>
        <v xml:space="preserve">There are reliable and transparent data available, or the assessment team is able to collect primary data through observation, surveys, document review and/or interviews in a manner safe for the assessment team or affected workers,
</v>
      </c>
    </row>
    <row r="84" spans="1:37" s="27" customFormat="1" ht="75.599999999999994" thickTop="1" thickBot="1">
      <c r="A84" s="27" t="s">
        <v>1027</v>
      </c>
      <c r="G84" s="27">
        <v>1</v>
      </c>
      <c r="H84" s="599"/>
      <c r="I84" s="612" t="str">
        <f>'Principles (All)'!E61</f>
        <v>SRA1.1.4 D.2</v>
      </c>
      <c r="J84" s="613"/>
      <c r="K84" s="604" t="str">
        <f>'Principles (All)'!J61</f>
        <v>AND - The fisher/farmer is paying off debt to a cooperative, association, buyer, or permit holder (for equipment, permit fees, fuel costs, ice, etc.), but most of their income is kept and a smaller percentage is used to pay back their debts,</v>
      </c>
      <c r="L84" s="605"/>
      <c r="M84" s="605"/>
      <c r="N84" s="605"/>
      <c r="O84" s="605"/>
      <c r="P84" s="605"/>
      <c r="Q84" s="605"/>
      <c r="R84" s="605"/>
      <c r="S84" s="605"/>
      <c r="T84" s="605"/>
      <c r="U84" s="605"/>
      <c r="V84" s="606"/>
      <c r="W84" s="411" t="str">
        <f>'Principles (All)'!M61</f>
        <v/>
      </c>
      <c r="X84" s="390" t="str">
        <f>'Principles (All)'!N61</f>
        <v>N/A</v>
      </c>
      <c r="Y84" s="390" t="str">
        <f>'Principles (All)'!O61</f>
        <v>N/A</v>
      </c>
      <c r="Z84" s="390" t="str">
        <f>'Principles (All)'!P61</f>
        <v>N/A</v>
      </c>
      <c r="AJ84" s="353" t="str">
        <f t="shared" si="0"/>
        <v xml:space="preserve">AND - The fisher/farmer is paying off debt to a cooperative, association, buyer, or permit holder (for equipment, permit fees, fuel costs, ice, etc.), but most of their income is kept and a smaller percentage is used to pay back their debts,
</v>
      </c>
    </row>
    <row r="85" spans="1:37" s="27" customFormat="1" ht="75.599999999999994" thickTop="1" thickBot="1">
      <c r="A85" s="27" t="s">
        <v>1027</v>
      </c>
      <c r="G85" s="27">
        <v>1</v>
      </c>
      <c r="H85" s="599"/>
      <c r="I85" s="612" t="str">
        <f>'Principles (All)'!E62</f>
        <v>SRA1.1.4 D.3</v>
      </c>
      <c r="J85" s="613"/>
      <c r="K85" s="604" t="str">
        <f>'Principles (All)'!J62</f>
        <v>AND - The fisher/farmer is paying off debt to a cooperative, association, buyer, or permit holder (for equipment, permit fees, fuel costs, ice, etc.), and their debt has remained stable or decreased over time proportional to their income,</v>
      </c>
      <c r="L85" s="605"/>
      <c r="M85" s="605"/>
      <c r="N85" s="605"/>
      <c r="O85" s="605"/>
      <c r="P85" s="605"/>
      <c r="Q85" s="605"/>
      <c r="R85" s="605"/>
      <c r="S85" s="605"/>
      <c r="T85" s="605"/>
      <c r="U85" s="605"/>
      <c r="V85" s="606"/>
      <c r="W85" s="411" t="str">
        <f>'Principles (All)'!M62</f>
        <v/>
      </c>
      <c r="X85" s="390" t="str">
        <f>'Principles (All)'!N62</f>
        <v>N/A</v>
      </c>
      <c r="Y85" s="390" t="str">
        <f>'Principles (All)'!O62</f>
        <v>N/A</v>
      </c>
      <c r="Z85" s="390" t="str">
        <f>'Principles (All)'!P62</f>
        <v>N/A</v>
      </c>
      <c r="AJ85" s="353" t="str">
        <f t="shared" si="0"/>
        <v xml:space="preserve">AND - The fisher/farmer is paying off debt to a cooperative, association, buyer, or permit holder (for equipment, permit fees, fuel costs, ice, etc.), and their debt has remained stable or decreased over time proportional to their income,
</v>
      </c>
    </row>
    <row r="86" spans="1:37" s="27" customFormat="1" ht="57" thickTop="1" thickBot="1">
      <c r="A86" s="27" t="s">
        <v>1027</v>
      </c>
      <c r="G86" s="27">
        <v>1</v>
      </c>
      <c r="H86" s="599"/>
      <c r="I86" s="612" t="str">
        <f>'Principles (All)'!E63</f>
        <v>SRA1.1.4 D.4</v>
      </c>
      <c r="J86" s="613"/>
      <c r="K86" s="604" t="str">
        <f>'Principles (All)'!J63</f>
        <v>AND - The fisher/farmer is allowed to witness the product being weighed or graded to calculate their income,</v>
      </c>
      <c r="L86" s="605"/>
      <c r="M86" s="605"/>
      <c r="N86" s="605"/>
      <c r="O86" s="605"/>
      <c r="P86" s="605"/>
      <c r="Q86" s="605"/>
      <c r="R86" s="605"/>
      <c r="S86" s="605"/>
      <c r="T86" s="605"/>
      <c r="U86" s="605"/>
      <c r="V86" s="606"/>
      <c r="W86" s="411" t="str">
        <f>'Principles (All)'!M63</f>
        <v/>
      </c>
      <c r="X86" s="390" t="str">
        <f>'Principles (All)'!N63</f>
        <v>N/A</v>
      </c>
      <c r="Y86" s="390" t="str">
        <f>'Principles (All)'!O63</f>
        <v>N/A</v>
      </c>
      <c r="Z86" s="390" t="str">
        <f>'Principles (All)'!P63</f>
        <v>N/A</v>
      </c>
      <c r="AJ86" s="353" t="str">
        <f t="shared" si="0"/>
        <v xml:space="preserve">AND - The fisher/farmer is allowed to witness the product being weighed or graded to calculate their income,
</v>
      </c>
    </row>
    <row r="87" spans="1:37" s="27" customFormat="1" ht="57" thickTop="1" thickBot="1">
      <c r="A87" s="27" t="s">
        <v>1027</v>
      </c>
      <c r="G87" s="27">
        <v>1</v>
      </c>
      <c r="H87" s="599"/>
      <c r="I87" s="612" t="str">
        <f>'Principles (All)'!E64</f>
        <v>SRA1.1.4 D.5</v>
      </c>
      <c r="J87" s="613"/>
      <c r="K87" s="604" t="str">
        <f>'Principles (All)'!J64</f>
        <v>AND - If applicable, interest rates charged to fishers/farmers are transparent and agreed upon in advance,</v>
      </c>
      <c r="L87" s="605"/>
      <c r="M87" s="605"/>
      <c r="N87" s="605"/>
      <c r="O87" s="605"/>
      <c r="P87" s="605"/>
      <c r="Q87" s="605"/>
      <c r="R87" s="605"/>
      <c r="S87" s="605"/>
      <c r="T87" s="605"/>
      <c r="U87" s="605"/>
      <c r="V87" s="606"/>
      <c r="W87" s="411" t="str">
        <f>'Principles (All)'!M64</f>
        <v/>
      </c>
      <c r="X87" s="390" t="str">
        <f>'Principles (All)'!N64</f>
        <v>N/A</v>
      </c>
      <c r="Y87" s="390" t="str">
        <f>'Principles (All)'!O64</f>
        <v>N/A</v>
      </c>
      <c r="Z87" s="390" t="str">
        <f>'Principles (All)'!P64</f>
        <v>N/A</v>
      </c>
      <c r="AJ87" s="353" t="str">
        <f t="shared" si="0"/>
        <v xml:space="preserve">AND - If applicable, interest rates charged to fishers/farmers are transparent and agreed upon in advance,
</v>
      </c>
    </row>
    <row r="88" spans="1:37" s="27" customFormat="1" ht="75.599999999999994" thickTop="1" thickBot="1">
      <c r="A88" s="27" t="s">
        <v>1027</v>
      </c>
      <c r="G88" s="27">
        <v>1</v>
      </c>
      <c r="H88" s="600"/>
      <c r="I88" s="612" t="str">
        <f>'Principles (All)'!E65</f>
        <v>SRA1.1.4 D.6</v>
      </c>
      <c r="J88" s="613"/>
      <c r="K88" s="604" t="str">
        <f>'Principles (All)'!J65</f>
        <v xml:space="preserve">AND – If fishing/farming/processing activities are financed by a cooperative, association, buyer, or permit holder, terms do not limit fishers/farmers to an exclusive sales agreement beyond reasonable terms, which must be agreed upon by both parties. </v>
      </c>
      <c r="L88" s="605"/>
      <c r="M88" s="605"/>
      <c r="N88" s="605"/>
      <c r="O88" s="605"/>
      <c r="P88" s="605"/>
      <c r="Q88" s="605"/>
      <c r="R88" s="605"/>
      <c r="S88" s="605"/>
      <c r="T88" s="605"/>
      <c r="U88" s="605"/>
      <c r="V88" s="606"/>
      <c r="W88" s="411" t="str">
        <f>'Principles (All)'!M65</f>
        <v/>
      </c>
      <c r="X88" s="390" t="str">
        <f>'Principles (All)'!N65</f>
        <v>N/A</v>
      </c>
      <c r="Y88" s="390" t="str">
        <f>'Principles (All)'!O65</f>
        <v>N/A</v>
      </c>
      <c r="Z88" s="390" t="str">
        <f>'Principles (All)'!P65</f>
        <v>N/A</v>
      </c>
      <c r="AJ88" s="353" t="str">
        <f t="shared" si="0"/>
        <v xml:space="preserve">AND – If fishing/farming/processing activities are financed by a cooperative, association, buyer, or permit holder, terms do not limit fishers/farmers to an exclusive sales agreement beyond reasonable terms, which must be agreed upon by both parties. 
</v>
      </c>
    </row>
    <row r="89" spans="1:37" s="27" customFormat="1" ht="75.599999999999994" thickTop="1" thickBot="1">
      <c r="A89" s="27" t="s">
        <v>1027</v>
      </c>
      <c r="G89" s="27">
        <v>1</v>
      </c>
      <c r="H89" s="340" t="s">
        <v>1029</v>
      </c>
      <c r="I89" s="607" t="str">
        <f>'Principles (All)'!E66</f>
        <v>SRA1.1.4 D.7</v>
      </c>
      <c r="J89" s="608"/>
      <c r="K89" s="609" t="str">
        <f>'Principles (All)'!J66</f>
        <v>The fisher/farmer is paying off debt to a cooperative, association, buyer, or permit holder (for equipment, permit fees, fuel costs, ice, etc.), but a minimal percentage of their income is used to pay back their debts and their debt has decreased over time proportional to their income.</v>
      </c>
      <c r="L89" s="610"/>
      <c r="M89" s="610"/>
      <c r="N89" s="610"/>
      <c r="O89" s="610"/>
      <c r="P89" s="610"/>
      <c r="Q89" s="610"/>
      <c r="R89" s="610"/>
      <c r="S89" s="610"/>
      <c r="T89" s="610"/>
      <c r="U89" s="610"/>
      <c r="V89" s="611"/>
      <c r="W89" s="412" t="str">
        <f>'Principles (All)'!M66</f>
        <v/>
      </c>
      <c r="X89" s="391" t="str">
        <f>'Principles (All)'!N66</f>
        <v>N/A</v>
      </c>
      <c r="Y89" s="391" t="str">
        <f>'Principles (All)'!O66</f>
        <v>N/A</v>
      </c>
      <c r="Z89" s="391" t="str">
        <f>'Principles (All)'!P66</f>
        <v>N/A</v>
      </c>
      <c r="AJ89" s="353" t="str">
        <f t="shared" si="0"/>
        <v xml:space="preserve">The fisher/farmer is paying off debt to a cooperative, association, buyer, or permit holder (for equipment, permit fees, fuel costs, ice, etc.), but a minimal percentage of their income is used to pay back their debts and their debt has decreased over time proportional to their income.
</v>
      </c>
    </row>
    <row r="90" spans="1:37" s="29" customFormat="1" ht="19.8" thickTop="1" thickBot="1">
      <c r="A90" s="4" t="s">
        <v>1015</v>
      </c>
      <c r="C90" s="4"/>
      <c r="G90" s="29">
        <v>1</v>
      </c>
      <c r="H90" s="57"/>
      <c r="I90" s="55" t="str">
        <f>'Principles (All)'!G68</f>
        <v>1.1.5: Child labor</v>
      </c>
      <c r="J90" s="57"/>
      <c r="K90" s="59"/>
      <c r="L90" s="57"/>
      <c r="M90" s="56"/>
      <c r="N90" s="57"/>
      <c r="O90" s="57"/>
      <c r="P90" s="57"/>
      <c r="Q90" s="57"/>
      <c r="R90" s="57"/>
      <c r="S90" s="57"/>
      <c r="T90" s="57"/>
      <c r="U90" s="57"/>
      <c r="V90" s="57"/>
      <c r="W90" s="57"/>
      <c r="X90" s="57"/>
      <c r="Y90" s="57"/>
      <c r="Z90" s="59"/>
    </row>
    <row r="91" spans="1:37" s="344" customFormat="1" ht="5.4">
      <c r="A91" s="344" t="s">
        <v>1016</v>
      </c>
      <c r="G91" s="344">
        <v>1</v>
      </c>
      <c r="H91" s="345"/>
      <c r="I91" s="346"/>
      <c r="J91" s="347"/>
      <c r="K91" s="348"/>
      <c r="L91" s="349"/>
      <c r="M91" s="348"/>
      <c r="N91" s="347"/>
      <c r="O91" s="347"/>
      <c r="P91" s="347"/>
      <c r="Q91" s="347"/>
      <c r="R91" s="347"/>
      <c r="S91" s="347"/>
      <c r="T91" s="347"/>
      <c r="U91" s="347"/>
      <c r="V91" s="347"/>
      <c r="W91" s="347"/>
      <c r="X91" s="347"/>
      <c r="Y91" s="347"/>
      <c r="Z91" s="347"/>
    </row>
    <row r="92" spans="1:37" s="344" customFormat="1" ht="20.399999999999999">
      <c r="A92" s="35" t="s">
        <v>1048</v>
      </c>
      <c r="G92" s="4">
        <v>1</v>
      </c>
      <c r="H92" s="345"/>
      <c r="I92" s="346"/>
      <c r="J92" s="347"/>
      <c r="K92" s="348"/>
      <c r="L92" s="615" t="s">
        <v>959</v>
      </c>
      <c r="M92" s="615"/>
      <c r="N92" s="615"/>
      <c r="O92" s="615" t="s">
        <v>131</v>
      </c>
      <c r="P92" s="615"/>
      <c r="Q92" s="615"/>
      <c r="R92" s="615" t="s">
        <v>916</v>
      </c>
      <c r="S92" s="615"/>
      <c r="T92" s="615"/>
      <c r="U92" s="347"/>
      <c r="V92" s="347"/>
      <c r="W92" s="347"/>
      <c r="X92" s="347"/>
      <c r="Y92" s="347"/>
      <c r="Z92" s="347"/>
    </row>
    <row r="93" spans="1:37" ht="21" thickBot="1">
      <c r="A93" s="35" t="s">
        <v>1017</v>
      </c>
      <c r="B93" s="4">
        <f>MAX($B$9:B92)+1</f>
        <v>5</v>
      </c>
      <c r="G93" s="4">
        <v>1</v>
      </c>
      <c r="H93" s="602" t="s">
        <v>1018</v>
      </c>
      <c r="I93" s="603"/>
      <c r="J93" s="603"/>
      <c r="K93" s="348"/>
      <c r="L93" s="616" t="str" cm="1">
        <f t="array" ref="L93">IF(ISNUMBER(FIND(L92,'Assessment Information'!$C$59)),INDEX('Summary &amp; Results'!$BB$48:$BB$74,$B93,0),"N/A")</f>
        <v>N/A</v>
      </c>
      <c r="M93" s="617"/>
      <c r="O93" s="616" t="str" cm="1">
        <f t="array" ref="O93">IF(ISNUMBER(FIND(O92,'Assessment Information'!$C$59)),INDEX('Summary &amp; Results'!$BC$48:$BC$74,$B93,0),"N/A")</f>
        <v>N/A</v>
      </c>
      <c r="P93" s="617"/>
      <c r="Q93" s="2"/>
      <c r="R93" s="616" t="str" cm="1">
        <f t="array" ref="R93">IF(ISNUMBER(FIND(R92,'Assessment Information'!$C$59)),INDEX('Summary &amp; Results'!$BD$48:$BD$74,$B93,0),"N/A")</f>
        <v>N/A</v>
      </c>
      <c r="S93" s="617"/>
      <c r="T93" s="2"/>
      <c r="U93" s="2"/>
      <c r="V93" s="2"/>
      <c r="W93" s="2"/>
      <c r="X93" s="2"/>
      <c r="Y93" s="2"/>
      <c r="Z93" s="2"/>
    </row>
    <row r="94" spans="1:37" ht="17.399999999999999" thickTop="1" thickBot="1">
      <c r="A94" s="4" t="s">
        <v>1019</v>
      </c>
      <c r="G94" s="4">
        <v>1</v>
      </c>
      <c r="H94" s="268"/>
      <c r="I94" s="269" t="s">
        <v>1020</v>
      </c>
      <c r="J94" s="267"/>
      <c r="K94" s="265"/>
      <c r="L94" s="1"/>
      <c r="M94" s="266"/>
      <c r="N94" s="2"/>
      <c r="O94" s="2"/>
      <c r="P94" s="2"/>
      <c r="Q94" s="2"/>
      <c r="R94" s="2"/>
      <c r="S94" s="2"/>
      <c r="T94" s="2"/>
      <c r="U94" s="2"/>
      <c r="V94" s="2"/>
      <c r="W94" s="2"/>
      <c r="X94" s="2"/>
      <c r="Y94" s="2"/>
      <c r="Z94" s="2"/>
    </row>
    <row r="95" spans="1:37" ht="33.6" thickTop="1" thickBot="1">
      <c r="A95" s="4" t="s">
        <v>1021</v>
      </c>
      <c r="G95" s="4">
        <v>1</v>
      </c>
      <c r="H95" s="268"/>
      <c r="I95" s="614" t="str">
        <f>'Principles (All)'!R68</f>
        <v/>
      </c>
      <c r="J95" s="614"/>
      <c r="K95" s="614"/>
      <c r="L95" s="614"/>
      <c r="M95" s="614"/>
      <c r="N95" s="614"/>
      <c r="O95" s="614"/>
      <c r="P95" s="614"/>
      <c r="Q95" s="614"/>
      <c r="R95" s="614"/>
      <c r="S95" s="614"/>
      <c r="T95" s="614"/>
      <c r="U95" s="614"/>
      <c r="V95" s="614"/>
      <c r="W95" s="614"/>
      <c r="X95" s="614"/>
      <c r="Y95" s="414"/>
      <c r="Z95" s="2"/>
      <c r="AK95" s="355" t="str">
        <f>I95&amp;CHAR(10)</f>
        <v xml:space="preserve">
</v>
      </c>
    </row>
    <row r="96" spans="1:37" s="344" customFormat="1" ht="6.6" thickTop="1" thickBot="1">
      <c r="A96" s="344" t="s">
        <v>1022</v>
      </c>
      <c r="G96" s="344">
        <v>1</v>
      </c>
      <c r="H96" s="354"/>
      <c r="I96" s="354"/>
      <c r="J96" s="354"/>
      <c r="K96" s="348"/>
      <c r="L96" s="349"/>
      <c r="M96" s="348"/>
      <c r="N96" s="347"/>
      <c r="O96" s="347"/>
      <c r="P96" s="347"/>
      <c r="Q96" s="347"/>
      <c r="R96" s="347"/>
      <c r="S96" s="347"/>
      <c r="T96" s="347"/>
      <c r="U96" s="347"/>
      <c r="V96" s="347"/>
      <c r="W96" s="347"/>
      <c r="X96" s="347"/>
      <c r="Y96" s="347"/>
      <c r="Z96" s="347"/>
    </row>
    <row r="97" spans="1:37" ht="28.8" thickTop="1" thickBot="1">
      <c r="A97" s="4" t="s">
        <v>1023</v>
      </c>
      <c r="G97" s="4">
        <v>1</v>
      </c>
      <c r="H97" s="61"/>
      <c r="I97" s="601" t="s">
        <v>1024</v>
      </c>
      <c r="J97" s="601"/>
      <c r="K97" s="301"/>
      <c r="L97" s="301"/>
      <c r="M97" s="62" t="s">
        <v>1025</v>
      </c>
      <c r="N97" s="62"/>
      <c r="O97" s="62"/>
      <c r="P97" s="62"/>
      <c r="Q97" s="62"/>
      <c r="R97" s="62"/>
      <c r="S97" s="62"/>
      <c r="T97" s="62"/>
      <c r="U97" s="62"/>
      <c r="V97" s="62"/>
      <c r="W97" s="392"/>
      <c r="X97" s="415" t="s">
        <v>959</v>
      </c>
      <c r="Y97" s="415" t="s">
        <v>131</v>
      </c>
      <c r="Z97" s="416" t="s">
        <v>916</v>
      </c>
    </row>
    <row r="98" spans="1:37" s="27" customFormat="1" ht="75.599999999999994" thickTop="1" thickBot="1">
      <c r="A98" s="27" t="s">
        <v>1027</v>
      </c>
      <c r="G98" s="27">
        <v>1</v>
      </c>
      <c r="H98" s="598" t="s">
        <v>1028</v>
      </c>
      <c r="I98" s="612" t="str">
        <f>'Principles (All)'!E69</f>
        <v>SRA1.1.5 D.1</v>
      </c>
      <c r="J98" s="613"/>
      <c r="K98" s="604" t="str">
        <f>'Principles (All)'!J69</f>
        <v>There are reliable and transparent data available, or the assessment team is able to collect primary data through observation, surveys, document review and/or interviews in a manner safe for the assessment team or affected workers,</v>
      </c>
      <c r="L98" s="605"/>
      <c r="M98" s="605"/>
      <c r="N98" s="605"/>
      <c r="O98" s="605"/>
      <c r="P98" s="605"/>
      <c r="Q98" s="605"/>
      <c r="R98" s="605"/>
      <c r="S98" s="605"/>
      <c r="T98" s="605"/>
      <c r="U98" s="605"/>
      <c r="V98" s="606"/>
      <c r="W98" s="411" t="str">
        <f>'Principles (All)'!M69</f>
        <v/>
      </c>
      <c r="X98" s="390" t="str">
        <f>'Principles (All)'!N69</f>
        <v>N/A</v>
      </c>
      <c r="Y98" s="390" t="str">
        <f>'Principles (All)'!O69</f>
        <v>N/A</v>
      </c>
      <c r="Z98" s="390" t="str">
        <f>'Principles (All)'!P69</f>
        <v>N/A</v>
      </c>
      <c r="AJ98" s="353" t="str">
        <f t="shared" si="0"/>
        <v xml:space="preserve">There are reliable and transparent data available, or the assessment team is able to collect primary data through observation, surveys, document review and/or interviews in a manner safe for the assessment team or affected workers,
</v>
      </c>
    </row>
    <row r="99" spans="1:37" s="27" customFormat="1" ht="75.599999999999994" thickTop="1" thickBot="1">
      <c r="A99" s="27" t="s">
        <v>1027</v>
      </c>
      <c r="G99" s="27">
        <v>1</v>
      </c>
      <c r="H99" s="599"/>
      <c r="I99" s="612" t="str">
        <f>'Principles (All)'!E70</f>
        <v>SRA1.1.5 D.2</v>
      </c>
      <c r="J99" s="613"/>
      <c r="K99" s="604" t="str">
        <f>'Principles (All)'!J70</f>
        <v>AND - The farm/fishery/facility has a policy prohibiting the use of child labor which specifies a commitment to respect minimum age requirements and clear age verification processes, and the policy clearly states protections for young workers (under the age of 18),</v>
      </c>
      <c r="L99" s="605"/>
      <c r="M99" s="605"/>
      <c r="N99" s="605"/>
      <c r="O99" s="605"/>
      <c r="P99" s="605"/>
      <c r="Q99" s="605"/>
      <c r="R99" s="605"/>
      <c r="S99" s="605"/>
      <c r="T99" s="605"/>
      <c r="U99" s="605"/>
      <c r="V99" s="606"/>
      <c r="W99" s="411" t="str">
        <f>'Principles (All)'!M70</f>
        <v/>
      </c>
      <c r="X99" s="390" t="str">
        <f>'Principles (All)'!N70</f>
        <v>N/A</v>
      </c>
      <c r="Y99" s="390" t="str">
        <f>'Principles (All)'!O70</f>
        <v>N/A</v>
      </c>
      <c r="Z99" s="390" t="str">
        <f>'Principles (All)'!P70</f>
        <v>N/A</v>
      </c>
      <c r="AJ99" s="353" t="str">
        <f t="shared" si="0"/>
        <v xml:space="preserve">AND - The farm/fishery/facility has a policy prohibiting the use of child labor which specifies a commitment to respect minimum age requirements and clear age verification processes, and the policy clearly states protections for young workers (under the age of 18),
</v>
      </c>
    </row>
    <row r="100" spans="1:37" s="27" customFormat="1" ht="57" thickTop="1" thickBot="1">
      <c r="A100" s="27" t="s">
        <v>1027</v>
      </c>
      <c r="G100" s="27">
        <v>1</v>
      </c>
      <c r="H100" s="599"/>
      <c r="I100" s="612" t="str">
        <f>'Principles (All)'!E71</f>
        <v>SRA1.1.5 D.3</v>
      </c>
      <c r="J100" s="613"/>
      <c r="K100" s="604" t="str">
        <f>'Principles (All)'!J71</f>
        <v>AND - There are no indications of hazardous child labor or the worst forms of child labor, and children below the legal age of employment are not employed,</v>
      </c>
      <c r="L100" s="605"/>
      <c r="M100" s="605"/>
      <c r="N100" s="605"/>
      <c r="O100" s="605"/>
      <c r="P100" s="605"/>
      <c r="Q100" s="605"/>
      <c r="R100" s="605"/>
      <c r="S100" s="605"/>
      <c r="T100" s="605"/>
      <c r="U100" s="605"/>
      <c r="V100" s="606"/>
      <c r="W100" s="411" t="str">
        <f>'Principles (All)'!M71</f>
        <v/>
      </c>
      <c r="X100" s="390" t="str">
        <f>'Principles (All)'!N71</f>
        <v>N/A</v>
      </c>
      <c r="Y100" s="390" t="str">
        <f>'Principles (All)'!O71</f>
        <v>N/A</v>
      </c>
      <c r="Z100" s="390" t="str">
        <f>'Principles (All)'!P71</f>
        <v>N/A</v>
      </c>
      <c r="AJ100" s="353" t="str">
        <f t="shared" si="0"/>
        <v xml:space="preserve">AND - There are no indications of hazardous child labor or the worst forms of child labor, and children below the legal age of employment are not employed,
</v>
      </c>
    </row>
    <row r="101" spans="1:37" s="27" customFormat="1" ht="57" thickTop="1" thickBot="1">
      <c r="A101" s="27" t="s">
        <v>1027</v>
      </c>
      <c r="G101" s="27">
        <v>1</v>
      </c>
      <c r="H101" s="599"/>
      <c r="I101" s="612" t="str">
        <f>'Principles (All)'!E72</f>
        <v>SRA1.1.5 D.4</v>
      </c>
      <c r="J101" s="613"/>
      <c r="K101" s="604" t="str">
        <f>'Principles (All)'!J72</f>
        <v>AND – Young workers below the age of 18 are not engaged in work that is likely to jeopardize their health, safety, or morals,</v>
      </c>
      <c r="L101" s="605"/>
      <c r="M101" s="605"/>
      <c r="N101" s="605"/>
      <c r="O101" s="605"/>
      <c r="P101" s="605"/>
      <c r="Q101" s="605"/>
      <c r="R101" s="605"/>
      <c r="S101" s="605"/>
      <c r="T101" s="605"/>
      <c r="U101" s="605"/>
      <c r="V101" s="606"/>
      <c r="W101" s="411" t="str">
        <f>'Principles (All)'!M72</f>
        <v/>
      </c>
      <c r="X101" s="390" t="str">
        <f>'Principles (All)'!N72</f>
        <v>N/A</v>
      </c>
      <c r="Y101" s="390" t="str">
        <f>'Principles (All)'!O72</f>
        <v>N/A</v>
      </c>
      <c r="Z101" s="390" t="str">
        <f>'Principles (All)'!P72</f>
        <v>N/A</v>
      </c>
      <c r="AJ101" s="353" t="str">
        <f t="shared" si="0"/>
        <v xml:space="preserve">AND – Young workers below the age of 18 are not engaged in work that is likely to jeopardize their health, safety, or morals,
</v>
      </c>
    </row>
    <row r="102" spans="1:37" s="27" customFormat="1" ht="112.8" thickTop="1" thickBot="1">
      <c r="A102" s="27" t="s">
        <v>1027</v>
      </c>
      <c r="G102" s="27">
        <v>1</v>
      </c>
      <c r="H102" s="599"/>
      <c r="I102" s="612" t="str">
        <f>'Principles (All)'!E73</f>
        <v>SRA1.1.5 D.5</v>
      </c>
      <c r="J102" s="613"/>
      <c r="K102" s="604" t="str">
        <f>'Principles (All)'!J73</f>
        <v>AND - In small-scale fisheries or on smallholder farms where it is customary for children to support direct family members and/or there are government supported programs to encourage learning and development of children in the community, children under legal age for work may participate in tasks which do not harm their health, safety, morals, or education, they do not work at night, and never handle irritable substances (chemicals),</v>
      </c>
      <c r="L102" s="605"/>
      <c r="M102" s="605"/>
      <c r="N102" s="605"/>
      <c r="O102" s="605"/>
      <c r="P102" s="605"/>
      <c r="Q102" s="605"/>
      <c r="R102" s="605"/>
      <c r="S102" s="605"/>
      <c r="T102" s="605"/>
      <c r="U102" s="605"/>
      <c r="V102" s="606"/>
      <c r="W102" s="411" t="str">
        <f>'Principles (All)'!M73</f>
        <v/>
      </c>
      <c r="X102" s="390" t="str">
        <f>'Principles (All)'!N73</f>
        <v>N/A</v>
      </c>
      <c r="Y102" s="390" t="str">
        <f>'Principles (All)'!O73</f>
        <v>N/A</v>
      </c>
      <c r="Z102" s="390" t="str">
        <f>'Principles (All)'!P73</f>
        <v>N/A</v>
      </c>
      <c r="AJ102" s="353" t="str">
        <f t="shared" si="0"/>
        <v xml:space="preserve">AND - In small-scale fisheries or on smallholder farms where it is customary for children to support direct family members and/or there are government supported programs to encourage learning and development of children in the community, children under legal age for work may participate in tasks which do not harm their health, safety, morals, or education, they do not work at night, and never handle irritable substances (chemicals),
</v>
      </c>
    </row>
    <row r="103" spans="1:37" s="27" customFormat="1" ht="94.2" thickTop="1" thickBot="1">
      <c r="A103" s="27" t="s">
        <v>1027</v>
      </c>
      <c r="G103" s="27">
        <v>1</v>
      </c>
      <c r="H103" s="600"/>
      <c r="I103" s="612" t="str">
        <f>'Principles (All)'!E74</f>
        <v>SRA1.1.5 D.6</v>
      </c>
      <c r="J103" s="613"/>
      <c r="K103" s="604" t="str">
        <f>'Principles (All)'!J74</f>
        <v>AND – There are no indications of child labor as per Data Collection Point 1.1.5 D.3 BUT the fishery/farm/facility does not have a clear remediation process if child labor is uncovered that ensures the best interests of the child and that the child does not end up in a worse form of employment.</v>
      </c>
      <c r="L103" s="605"/>
      <c r="M103" s="605"/>
      <c r="N103" s="605"/>
      <c r="O103" s="605"/>
      <c r="P103" s="605"/>
      <c r="Q103" s="605"/>
      <c r="R103" s="605"/>
      <c r="S103" s="605"/>
      <c r="T103" s="605"/>
      <c r="U103" s="605"/>
      <c r="V103" s="606"/>
      <c r="W103" s="411" t="str">
        <f>'Principles (All)'!M74</f>
        <v/>
      </c>
      <c r="X103" s="390" t="str">
        <f>'Principles (All)'!N74</f>
        <v>N/A</v>
      </c>
      <c r="Y103" s="390" t="str">
        <f>'Principles (All)'!O74</f>
        <v>N/A</v>
      </c>
      <c r="Z103" s="390" t="str">
        <f>'Principles (All)'!P74</f>
        <v>N/A</v>
      </c>
      <c r="AJ103" s="353" t="str">
        <f t="shared" ref="AJ103:AJ190" si="1">K103&amp;CHAR(10)</f>
        <v xml:space="preserve">AND – There are no indications of child labor as per Data Collection Point 1.1.5 D.3 BUT the fishery/farm/facility does not have a clear remediation process if child labor is uncovered that ensures the best interests of the child and that the child does not end up in a worse form of employment.
</v>
      </c>
    </row>
    <row r="104" spans="1:37" s="27" customFormat="1" ht="94.2" thickTop="1" thickBot="1">
      <c r="A104" s="27" t="s">
        <v>1027</v>
      </c>
      <c r="G104" s="27">
        <v>1</v>
      </c>
      <c r="H104" s="598" t="s">
        <v>1029</v>
      </c>
      <c r="I104" s="607" t="str">
        <f>'Principles (All)'!E75</f>
        <v>SRA1.1.5 D.7</v>
      </c>
      <c r="J104" s="608"/>
      <c r="K104" s="609" t="str">
        <f>'Principles (All)'!J75</f>
        <v>There are no indications of child labor as per Data Collection Point 1.1.5 D.3 AND the fishery/farm/facility does have a clear remediation process if child labor is uncovered that ensures the best interests of the child and that the child does not end up in a worse form of employment.</v>
      </c>
      <c r="L104" s="610"/>
      <c r="M104" s="610"/>
      <c r="N104" s="610"/>
      <c r="O104" s="610"/>
      <c r="P104" s="610"/>
      <c r="Q104" s="610"/>
      <c r="R104" s="610"/>
      <c r="S104" s="610"/>
      <c r="T104" s="610"/>
      <c r="U104" s="610"/>
      <c r="V104" s="611"/>
      <c r="W104" s="412" t="str">
        <f>'Principles (All)'!M75</f>
        <v/>
      </c>
      <c r="X104" s="391" t="str">
        <f>'Principles (All)'!N75</f>
        <v>N/A</v>
      </c>
      <c r="Y104" s="391" t="str">
        <f>'Principles (All)'!O75</f>
        <v>N/A</v>
      </c>
      <c r="Z104" s="391" t="str">
        <f>'Principles (All)'!P75</f>
        <v>N/A</v>
      </c>
      <c r="AJ104" s="353" t="str">
        <f t="shared" si="1"/>
        <v xml:space="preserve">There are no indications of child labor as per Data Collection Point 1.1.5 D.3 AND the fishery/farm/facility does have a clear remediation process if child labor is uncovered that ensures the best interests of the child and that the child does not end up in a worse form of employment.
</v>
      </c>
    </row>
    <row r="105" spans="1:37" s="27" customFormat="1" ht="75.599999999999994" thickTop="1" thickBot="1">
      <c r="A105" s="27" t="s">
        <v>1027</v>
      </c>
      <c r="G105" s="27">
        <v>1</v>
      </c>
      <c r="H105" s="600"/>
      <c r="I105" s="607" t="str">
        <f>'Principles (All)'!E76</f>
        <v>SRA1.1.5 D.8</v>
      </c>
      <c r="J105" s="608"/>
      <c r="K105" s="609" t="str">
        <f>'Principles (All)'!J76</f>
        <v xml:space="preserve">AND – The fishery/farm/facility has a system in place to ensure that managers and workers are trained on and aware of the policy. As part of this system, there is a mechanism in place to monitor performance against the child labor policy to measure effectiveness. </v>
      </c>
      <c r="L105" s="610"/>
      <c r="M105" s="610"/>
      <c r="N105" s="610"/>
      <c r="O105" s="610"/>
      <c r="P105" s="610"/>
      <c r="Q105" s="610"/>
      <c r="R105" s="610"/>
      <c r="S105" s="610"/>
      <c r="T105" s="610"/>
      <c r="U105" s="610"/>
      <c r="V105" s="611"/>
      <c r="W105" s="412" t="str">
        <f>'Principles (All)'!M76</f>
        <v/>
      </c>
      <c r="X105" s="391" t="str">
        <f>'Principles (All)'!N76</f>
        <v>N/A</v>
      </c>
      <c r="Y105" s="391" t="str">
        <f>'Principles (All)'!O76</f>
        <v>N/A</v>
      </c>
      <c r="Z105" s="391" t="str">
        <f>'Principles (All)'!P76</f>
        <v>N/A</v>
      </c>
      <c r="AJ105" s="353" t="str">
        <f t="shared" si="1"/>
        <v xml:space="preserve">AND – The fishery/farm/facility has a system in place to ensure that managers and workers are trained on and aware of the policy. As part of this system, there is a mechanism in place to monitor performance against the child labor policy to measure effectiveness. 
</v>
      </c>
    </row>
    <row r="106" spans="1:37" s="29" customFormat="1" ht="19.8" thickTop="1" thickBot="1">
      <c r="A106" s="4" t="s">
        <v>1015</v>
      </c>
      <c r="C106" s="4"/>
      <c r="G106" s="29">
        <v>1</v>
      </c>
      <c r="H106" s="57"/>
      <c r="I106" s="55" t="str">
        <f>'Principles (All)'!G78</f>
        <v>1.1.6: Freedom of association and collective bargaining</v>
      </c>
      <c r="J106" s="57"/>
      <c r="K106" s="59"/>
      <c r="L106" s="57"/>
      <c r="M106" s="56"/>
      <c r="N106" s="57"/>
      <c r="O106" s="57"/>
      <c r="P106" s="57"/>
      <c r="Q106" s="57"/>
      <c r="R106" s="57"/>
      <c r="S106" s="57"/>
      <c r="T106" s="57"/>
      <c r="U106" s="57"/>
      <c r="V106" s="57"/>
      <c r="W106" s="57"/>
      <c r="X106" s="57"/>
      <c r="Y106" s="57"/>
      <c r="Z106" s="59"/>
    </row>
    <row r="107" spans="1:37" s="344" customFormat="1" ht="5.4">
      <c r="A107" s="344" t="s">
        <v>1016</v>
      </c>
      <c r="G107" s="344">
        <v>1</v>
      </c>
      <c r="H107" s="345"/>
      <c r="I107" s="346"/>
      <c r="J107" s="347"/>
      <c r="K107" s="348"/>
      <c r="L107" s="349"/>
      <c r="M107" s="348"/>
      <c r="N107" s="347"/>
      <c r="O107" s="347"/>
      <c r="P107" s="347"/>
      <c r="Q107" s="347"/>
      <c r="R107" s="347"/>
      <c r="S107" s="347"/>
      <c r="T107" s="347"/>
      <c r="U107" s="347"/>
      <c r="V107" s="347"/>
      <c r="W107" s="347"/>
      <c r="X107" s="347"/>
      <c r="Y107" s="347"/>
      <c r="Z107" s="347"/>
    </row>
    <row r="108" spans="1:37" s="344" customFormat="1" ht="20.399999999999999">
      <c r="A108" s="35" t="s">
        <v>1048</v>
      </c>
      <c r="G108" s="4">
        <v>1</v>
      </c>
      <c r="H108" s="345"/>
      <c r="I108" s="346"/>
      <c r="J108" s="347"/>
      <c r="K108" s="348"/>
      <c r="L108" s="615" t="s">
        <v>959</v>
      </c>
      <c r="M108" s="615"/>
      <c r="N108" s="615"/>
      <c r="O108" s="615" t="s">
        <v>131</v>
      </c>
      <c r="P108" s="615"/>
      <c r="Q108" s="615"/>
      <c r="R108" s="615" t="s">
        <v>916</v>
      </c>
      <c r="S108" s="615"/>
      <c r="T108" s="615"/>
      <c r="U108" s="347"/>
      <c r="V108" s="347"/>
      <c r="W108" s="347"/>
      <c r="X108" s="347"/>
      <c r="Y108" s="347"/>
      <c r="Z108" s="347"/>
    </row>
    <row r="109" spans="1:37" ht="21" thickBot="1">
      <c r="A109" s="35" t="s">
        <v>1017</v>
      </c>
      <c r="B109" s="4">
        <f>MAX($B$9:B108)+1</f>
        <v>6</v>
      </c>
      <c r="G109" s="4">
        <v>1</v>
      </c>
      <c r="H109" s="602" t="s">
        <v>1018</v>
      </c>
      <c r="I109" s="603"/>
      <c r="J109" s="603"/>
      <c r="K109" s="348"/>
      <c r="L109" s="616" t="str" cm="1">
        <f t="array" ref="L109">IF(ISNUMBER(FIND(L108,'Assessment Information'!$C$59)),INDEX('Summary &amp; Results'!$BB$48:$BB$74,$B109,0),"N/A")</f>
        <v>N/A</v>
      </c>
      <c r="M109" s="617"/>
      <c r="O109" s="616" t="str" cm="1">
        <f t="array" ref="O109">IF(ISNUMBER(FIND(O108,'Assessment Information'!$C$59)),INDEX('Summary &amp; Results'!$BC$48:$BC$74,$B109,0),"N/A")</f>
        <v>N/A</v>
      </c>
      <c r="P109" s="617"/>
      <c r="Q109" s="2"/>
      <c r="R109" s="616" t="str" cm="1">
        <f t="array" ref="R109">IF(ISNUMBER(FIND(R108,'Assessment Information'!$C$59)),INDEX('Summary &amp; Results'!$BD$48:$BD$74,$B109,0),"N/A")</f>
        <v>N/A</v>
      </c>
      <c r="S109" s="617"/>
      <c r="T109" s="2"/>
      <c r="U109" s="2"/>
      <c r="V109" s="2"/>
      <c r="W109" s="2"/>
      <c r="X109" s="2"/>
      <c r="Y109" s="2"/>
      <c r="Z109" s="2"/>
    </row>
    <row r="110" spans="1:37" ht="17.399999999999999" thickTop="1" thickBot="1">
      <c r="A110" s="4" t="s">
        <v>1019</v>
      </c>
      <c r="G110" s="4">
        <v>1</v>
      </c>
      <c r="H110" s="268"/>
      <c r="I110" s="269" t="s">
        <v>1020</v>
      </c>
      <c r="J110" s="267"/>
      <c r="K110" s="265"/>
      <c r="L110" s="1"/>
      <c r="M110" s="266"/>
      <c r="N110" s="2"/>
      <c r="O110" s="2"/>
      <c r="P110" s="2"/>
      <c r="Q110" s="2"/>
      <c r="R110" s="2"/>
      <c r="S110" s="2"/>
      <c r="T110" s="2"/>
      <c r="U110" s="2"/>
      <c r="V110" s="2"/>
      <c r="W110" s="2"/>
      <c r="X110" s="2"/>
      <c r="Y110" s="2"/>
      <c r="Z110" s="2"/>
    </row>
    <row r="111" spans="1:37" ht="33.6" thickTop="1" thickBot="1">
      <c r="A111" s="4" t="s">
        <v>1021</v>
      </c>
      <c r="G111" s="4">
        <v>1</v>
      </c>
      <c r="H111" s="268"/>
      <c r="I111" s="614" t="str">
        <f>'Principles (All)'!R78</f>
        <v/>
      </c>
      <c r="J111" s="614"/>
      <c r="K111" s="614"/>
      <c r="L111" s="614"/>
      <c r="M111" s="614"/>
      <c r="N111" s="614"/>
      <c r="O111" s="614"/>
      <c r="P111" s="614"/>
      <c r="Q111" s="614"/>
      <c r="R111" s="614"/>
      <c r="S111" s="614"/>
      <c r="T111" s="614"/>
      <c r="U111" s="614"/>
      <c r="V111" s="614"/>
      <c r="W111" s="614"/>
      <c r="X111" s="614"/>
      <c r="Y111" s="414"/>
      <c r="Z111" s="2"/>
      <c r="AK111" s="355" t="str">
        <f>I111&amp;CHAR(10)</f>
        <v xml:space="preserve">
</v>
      </c>
    </row>
    <row r="112" spans="1:37" s="344" customFormat="1" ht="6.6" thickTop="1" thickBot="1">
      <c r="A112" s="344" t="s">
        <v>1022</v>
      </c>
      <c r="G112" s="344">
        <v>1</v>
      </c>
      <c r="H112" s="354"/>
      <c r="I112" s="354"/>
      <c r="J112" s="354"/>
      <c r="K112" s="348"/>
      <c r="L112" s="349"/>
      <c r="M112" s="348"/>
      <c r="N112" s="347"/>
      <c r="O112" s="347"/>
      <c r="P112" s="347"/>
      <c r="Q112" s="347"/>
      <c r="R112" s="347"/>
      <c r="S112" s="347"/>
      <c r="T112" s="347"/>
      <c r="U112" s="347"/>
      <c r="V112" s="347"/>
      <c r="W112" s="347"/>
      <c r="X112" s="347"/>
      <c r="Y112" s="347"/>
      <c r="Z112" s="347"/>
    </row>
    <row r="113" spans="1:36" ht="28.8" thickTop="1" thickBot="1">
      <c r="A113" s="4" t="s">
        <v>1023</v>
      </c>
      <c r="G113" s="4">
        <v>1</v>
      </c>
      <c r="H113" s="61"/>
      <c r="I113" s="601" t="s">
        <v>1024</v>
      </c>
      <c r="J113" s="601"/>
      <c r="K113" s="301"/>
      <c r="L113" s="301"/>
      <c r="M113" s="62" t="s">
        <v>1025</v>
      </c>
      <c r="N113" s="62"/>
      <c r="O113" s="62"/>
      <c r="P113" s="62"/>
      <c r="Q113" s="62"/>
      <c r="R113" s="62"/>
      <c r="S113" s="62"/>
      <c r="T113" s="62"/>
      <c r="U113" s="62"/>
      <c r="V113" s="62"/>
      <c r="W113" s="392"/>
      <c r="X113" s="415" t="s">
        <v>959</v>
      </c>
      <c r="Y113" s="415" t="s">
        <v>131</v>
      </c>
      <c r="Z113" s="416" t="s">
        <v>916</v>
      </c>
    </row>
    <row r="114" spans="1:36" s="27" customFormat="1" ht="75.599999999999994" thickTop="1" thickBot="1">
      <c r="A114" s="27" t="s">
        <v>1027</v>
      </c>
      <c r="G114" s="27">
        <v>1</v>
      </c>
      <c r="H114" s="598" t="s">
        <v>1028</v>
      </c>
      <c r="I114" s="612" t="str">
        <f>'Principles (All)'!E79</f>
        <v>SRA1.1.6 D.1</v>
      </c>
      <c r="J114" s="613"/>
      <c r="K114" s="604" t="str">
        <f>'Principles (All)'!J79</f>
        <v>There are reliable and transparent data available, or the assessment team is able to collect primary data through observation, surveys, document review and/or interviews in a manner safe for the assessment team or affected workers,</v>
      </c>
      <c r="L114" s="605"/>
      <c r="M114" s="605"/>
      <c r="N114" s="605"/>
      <c r="O114" s="605"/>
      <c r="P114" s="605"/>
      <c r="Q114" s="605"/>
      <c r="R114" s="605"/>
      <c r="S114" s="605"/>
      <c r="T114" s="605"/>
      <c r="U114" s="605"/>
      <c r="V114" s="606"/>
      <c r="W114" s="411" t="str">
        <f>'Principles (All)'!M79</f>
        <v/>
      </c>
      <c r="X114" s="390" t="str">
        <f>'Principles (All)'!N79</f>
        <v>N/A</v>
      </c>
      <c r="Y114" s="390" t="str">
        <f>'Principles (All)'!O79</f>
        <v>N/A</v>
      </c>
      <c r="Z114" s="390" t="str">
        <f>'Principles (All)'!P79</f>
        <v>N/A</v>
      </c>
      <c r="AJ114" s="353" t="str">
        <f t="shared" si="1"/>
        <v xml:space="preserve">There are reliable and transparent data available, or the assessment team is able to collect primary data through observation, surveys, document review and/or interviews in a manner safe for the assessment team or affected workers,
</v>
      </c>
    </row>
    <row r="115" spans="1:36" s="27" customFormat="1" ht="75.599999999999994" thickTop="1" thickBot="1">
      <c r="A115" s="27" t="s">
        <v>1027</v>
      </c>
      <c r="G115" s="27">
        <v>1</v>
      </c>
      <c r="H115" s="599"/>
      <c r="I115" s="612" t="str">
        <f>'Principles (All)'!E80</f>
        <v>SRA1.1.6 D.2</v>
      </c>
      <c r="J115" s="613"/>
      <c r="K115" s="604" t="str">
        <f>'Principles (All)'!J80</f>
        <v>AND - There are national laws that respect the rights of workers to freedom of association and collective bargaining, (including cooperatives, associations, or trade unions) which are upheld and respected, and the employer adheres to those laws,</v>
      </c>
      <c r="L115" s="605"/>
      <c r="M115" s="605"/>
      <c r="N115" s="605"/>
      <c r="O115" s="605"/>
      <c r="P115" s="605"/>
      <c r="Q115" s="605"/>
      <c r="R115" s="605"/>
      <c r="S115" s="605"/>
      <c r="T115" s="605"/>
      <c r="U115" s="605"/>
      <c r="V115" s="606"/>
      <c r="W115" s="411" t="str">
        <f>'Principles (All)'!M80</f>
        <v/>
      </c>
      <c r="X115" s="390" t="str">
        <f>'Principles (All)'!N80</f>
        <v>N/A</v>
      </c>
      <c r="Y115" s="390" t="str">
        <f>'Principles (All)'!O80</f>
        <v>N/A</v>
      </c>
      <c r="Z115" s="390" t="str">
        <f>'Principles (All)'!P80</f>
        <v>N/A</v>
      </c>
      <c r="AJ115" s="353" t="str">
        <f t="shared" si="1"/>
        <v xml:space="preserve">AND - There are national laws that respect the rights of workers to freedom of association and collective bargaining, (including cooperatives, associations, or trade unions) which are upheld and respected, and the employer adheres to those laws,
</v>
      </c>
    </row>
    <row r="116" spans="1:36" s="27" customFormat="1" ht="57" thickTop="1" thickBot="1">
      <c r="A116" s="27" t="s">
        <v>1027</v>
      </c>
      <c r="G116" s="27">
        <v>1</v>
      </c>
      <c r="H116" s="599"/>
      <c r="I116" s="612" t="str">
        <f>'Principles (All)'!E81</f>
        <v>SRA1.1.6 D.3</v>
      </c>
      <c r="J116" s="613"/>
      <c r="K116" s="604" t="str">
        <f>'Principles (All)'!J81</f>
        <v>AND - The employer or cooperative has a policy or by-laws that respect the rights of workers to freedom of association and collective bargaining,</v>
      </c>
      <c r="L116" s="605"/>
      <c r="M116" s="605"/>
      <c r="N116" s="605"/>
      <c r="O116" s="605"/>
      <c r="P116" s="605"/>
      <c r="Q116" s="605"/>
      <c r="R116" s="605"/>
      <c r="S116" s="605"/>
      <c r="T116" s="605"/>
      <c r="U116" s="605"/>
      <c r="V116" s="606"/>
      <c r="W116" s="411" t="str">
        <f>'Principles (All)'!M81</f>
        <v/>
      </c>
      <c r="X116" s="390" t="str">
        <f>'Principles (All)'!N81</f>
        <v>N/A</v>
      </c>
      <c r="Y116" s="390" t="str">
        <f>'Principles (All)'!O81</f>
        <v>N/A</v>
      </c>
      <c r="Z116" s="390" t="str">
        <f>'Principles (All)'!P81</f>
        <v>N/A</v>
      </c>
      <c r="AJ116" s="353" t="str">
        <f t="shared" si="1"/>
        <v xml:space="preserve">AND - The employer or cooperative has a policy or by-laws that respect the rights of workers to freedom of association and collective bargaining,
</v>
      </c>
    </row>
    <row r="117" spans="1:36" s="27" customFormat="1" ht="75.599999999999994" thickTop="1" thickBot="1">
      <c r="A117" s="27" t="s">
        <v>1027</v>
      </c>
      <c r="G117" s="27">
        <v>1</v>
      </c>
      <c r="H117" s="599"/>
      <c r="I117" s="612" t="str">
        <f>'Principles (All)'!E82</f>
        <v>SRA1.1.6 D.4</v>
      </c>
      <c r="J117" s="613"/>
      <c r="K117" s="604" t="str">
        <f>'Principles (All)'!J82</f>
        <v>AND – Workers (including migrant workers) are free to form or join worker organizations, including trade unions, to advocate for and protect their rights, and have the right to decide their own structure, policies, programs, priorities, etc. without employer interference,</v>
      </c>
      <c r="L117" s="605"/>
      <c r="M117" s="605"/>
      <c r="N117" s="605"/>
      <c r="O117" s="605"/>
      <c r="P117" s="605"/>
      <c r="Q117" s="605"/>
      <c r="R117" s="605"/>
      <c r="S117" s="605"/>
      <c r="T117" s="605"/>
      <c r="U117" s="605"/>
      <c r="V117" s="606"/>
      <c r="W117" s="411" t="str">
        <f>'Principles (All)'!M82</f>
        <v/>
      </c>
      <c r="X117" s="390" t="str">
        <f>'Principles (All)'!N82</f>
        <v>N/A</v>
      </c>
      <c r="Y117" s="390" t="str">
        <f>'Principles (All)'!O82</f>
        <v>N/A</v>
      </c>
      <c r="Z117" s="390" t="str">
        <f>'Principles (All)'!P82</f>
        <v>N/A</v>
      </c>
      <c r="AJ117" s="353" t="str">
        <f t="shared" si="1"/>
        <v xml:space="preserve">AND – Workers (including migrant workers) are free to form or join worker organizations, including trade unions, to advocate for and protect their rights, and have the right to decide their own structure, policies, programs, priorities, etc. without employer interference,
</v>
      </c>
    </row>
    <row r="118" spans="1:36" s="27" customFormat="1" ht="75.599999999999994" thickTop="1" thickBot="1">
      <c r="A118" s="27" t="s">
        <v>1027</v>
      </c>
      <c r="G118" s="27">
        <v>1</v>
      </c>
      <c r="H118" s="599"/>
      <c r="I118" s="612" t="str">
        <f>'Principles (All)'!E83</f>
        <v>SRA1.1.6 D.5</v>
      </c>
      <c r="J118" s="613"/>
      <c r="K118" s="604" t="str">
        <f>'Principles (All)'!J83</f>
        <v>AND - Human rights defenders are not actively suppressed and there is no recent record of litigation by employers against human rights defenders or workers (e.g., defamation or libel suits),</v>
      </c>
      <c r="L118" s="605"/>
      <c r="M118" s="605"/>
      <c r="N118" s="605"/>
      <c r="O118" s="605"/>
      <c r="P118" s="605"/>
      <c r="Q118" s="605"/>
      <c r="R118" s="605"/>
      <c r="S118" s="605"/>
      <c r="T118" s="605"/>
      <c r="U118" s="605"/>
      <c r="V118" s="606"/>
      <c r="W118" s="411" t="str">
        <f>'Principles (All)'!M83</f>
        <v/>
      </c>
      <c r="X118" s="390" t="str">
        <f>'Principles (All)'!N83</f>
        <v>N/A</v>
      </c>
      <c r="Y118" s="390" t="str">
        <f>'Principles (All)'!O83</f>
        <v>N/A</v>
      </c>
      <c r="Z118" s="390" t="str">
        <f>'Principles (All)'!P83</f>
        <v>N/A</v>
      </c>
      <c r="AJ118" s="353" t="str">
        <f t="shared" si="1"/>
        <v xml:space="preserve">AND - Human rights defenders are not actively suppressed and there is no recent record of litigation by employers against human rights defenders or workers (e.g., defamation or libel suits),
</v>
      </c>
    </row>
    <row r="119" spans="1:36" s="27" customFormat="1" ht="75.599999999999994" thickTop="1" thickBot="1">
      <c r="A119" s="27" t="s">
        <v>1027</v>
      </c>
      <c r="G119" s="27">
        <v>1</v>
      </c>
      <c r="H119" s="600"/>
      <c r="I119" s="612" t="str">
        <f>'Principles (All)'!E84</f>
        <v>SRA1.1.6 D.6</v>
      </c>
      <c r="J119" s="613"/>
      <c r="K119" s="604" t="str">
        <f>'Principles (All)'!J84</f>
        <v>AND - There are no indications of discrimination against workers who are members or leaders of unions, cooperatives, or associations and workers are not retaliated against or dismissed for exercising their right to organize, bargain collectively, or strike.</v>
      </c>
      <c r="L119" s="605"/>
      <c r="M119" s="605"/>
      <c r="N119" s="605"/>
      <c r="O119" s="605"/>
      <c r="P119" s="605"/>
      <c r="Q119" s="605"/>
      <c r="R119" s="605"/>
      <c r="S119" s="605"/>
      <c r="T119" s="605"/>
      <c r="U119" s="605"/>
      <c r="V119" s="606"/>
      <c r="W119" s="411" t="str">
        <f>'Principles (All)'!M84</f>
        <v/>
      </c>
      <c r="X119" s="390" t="str">
        <f>'Principles (All)'!N84</f>
        <v>N/A</v>
      </c>
      <c r="Y119" s="390" t="str">
        <f>'Principles (All)'!O84</f>
        <v>N/A</v>
      </c>
      <c r="Z119" s="390" t="str">
        <f>'Principles (All)'!P84</f>
        <v>N/A</v>
      </c>
      <c r="AJ119" s="353" t="str">
        <f t="shared" si="1"/>
        <v xml:space="preserve">AND - There are no indications of discrimination against workers who are members or leaders of unions, cooperatives, or associations and workers are not retaliated against or dismissed for exercising their right to organize, bargain collectively, or strike.
</v>
      </c>
    </row>
    <row r="120" spans="1:36" s="27" customFormat="1" ht="75.599999999999994" thickTop="1" thickBot="1">
      <c r="A120" s="27" t="s">
        <v>1027</v>
      </c>
      <c r="G120" s="27">
        <v>1</v>
      </c>
      <c r="H120" s="598" t="s">
        <v>1029</v>
      </c>
      <c r="I120" s="607" t="str">
        <f>'Principles (All)'!E85</f>
        <v>SRA1.1.6 D.7</v>
      </c>
      <c r="J120" s="608"/>
      <c r="K120" s="609" t="str">
        <f>'Principles (All)'!J85</f>
        <v>There is a system in place to ensure that managers and workers are trained on policies pertaining to freedom of association and collective bargaining and they are aware of their rights. This system includes a mechanism to measure effective implementation of the policy,</v>
      </c>
      <c r="L120" s="610"/>
      <c r="M120" s="610"/>
      <c r="N120" s="610"/>
      <c r="O120" s="610"/>
      <c r="P120" s="610"/>
      <c r="Q120" s="610"/>
      <c r="R120" s="610"/>
      <c r="S120" s="610"/>
      <c r="T120" s="610"/>
      <c r="U120" s="610"/>
      <c r="V120" s="611"/>
      <c r="W120" s="412" t="str">
        <f>'Principles (All)'!M85</f>
        <v/>
      </c>
      <c r="X120" s="391" t="str">
        <f>'Principles (All)'!N85</f>
        <v>N/A</v>
      </c>
      <c r="Y120" s="391" t="str">
        <f>'Principles (All)'!O85</f>
        <v>N/A</v>
      </c>
      <c r="Z120" s="391" t="str">
        <f>'Principles (All)'!P85</f>
        <v>N/A</v>
      </c>
      <c r="AJ120" s="353" t="str">
        <f t="shared" si="1"/>
        <v xml:space="preserve">There is a system in place to ensure that managers and workers are trained on policies pertaining to freedom of association and collective bargaining and they are aware of their rights. This system includes a mechanism to measure effective implementation of the policy,
</v>
      </c>
    </row>
    <row r="121" spans="1:36" s="27" customFormat="1" ht="57" thickTop="1" thickBot="1">
      <c r="A121" s="27" t="s">
        <v>1027</v>
      </c>
      <c r="G121" s="27">
        <v>1</v>
      </c>
      <c r="H121" s="599"/>
      <c r="I121" s="607" t="str">
        <f>'Principles (All)'!E86</f>
        <v>SRA1.1.6 D.8</v>
      </c>
      <c r="J121" s="608"/>
      <c r="K121" s="609" t="str">
        <f>'Principles (All)'!J86</f>
        <v>AND - There is an independent, active trade union or worker organization directly available to workers, not controlled by an employer or government agency,</v>
      </c>
      <c r="L121" s="610"/>
      <c r="M121" s="610"/>
      <c r="N121" s="610"/>
      <c r="O121" s="610"/>
      <c r="P121" s="610"/>
      <c r="Q121" s="610"/>
      <c r="R121" s="610"/>
      <c r="S121" s="610"/>
      <c r="T121" s="610"/>
      <c r="U121" s="610"/>
      <c r="V121" s="611"/>
      <c r="W121" s="412" t="str">
        <f>'Principles (All)'!M86</f>
        <v/>
      </c>
      <c r="X121" s="391" t="str">
        <f>'Principles (All)'!N86</f>
        <v>N/A</v>
      </c>
      <c r="Y121" s="391" t="str">
        <f>'Principles (All)'!O86</f>
        <v>N/A</v>
      </c>
      <c r="Z121" s="391" t="str">
        <f>'Principles (All)'!P86</f>
        <v>N/A</v>
      </c>
      <c r="AJ121" s="353" t="str">
        <f t="shared" si="1"/>
        <v xml:space="preserve">AND - There is an independent, active trade union or worker organization directly available to workers, not controlled by an employer or government agency,
</v>
      </c>
    </row>
    <row r="122" spans="1:36" s="27" customFormat="1" ht="75.599999999999994" thickTop="1" thickBot="1">
      <c r="A122" s="27" t="s">
        <v>1027</v>
      </c>
      <c r="G122" s="27">
        <v>1</v>
      </c>
      <c r="H122" s="599"/>
      <c r="I122" s="607" t="str">
        <f>'Principles (All)'!E87</f>
        <v>SRA1.1.6 D.8</v>
      </c>
      <c r="J122" s="608"/>
      <c r="K122" s="609" t="str">
        <f>'Principles (All)'!J87</f>
        <v xml:space="preserve">OR - The fishery/farm/facility has identified barriers to workers accessing their rights to freedom of association and collective bargaining if there is no independent, active trade union or worker organization, and there are measures in place to address those barriers, </v>
      </c>
      <c r="L122" s="610"/>
      <c r="M122" s="610"/>
      <c r="N122" s="610"/>
      <c r="O122" s="610"/>
      <c r="P122" s="610"/>
      <c r="Q122" s="610"/>
      <c r="R122" s="610"/>
      <c r="S122" s="610"/>
      <c r="T122" s="610"/>
      <c r="U122" s="610"/>
      <c r="V122" s="611"/>
      <c r="W122" s="412" t="str">
        <f>'Principles (All)'!M87</f>
        <v/>
      </c>
      <c r="X122" s="391" t="str">
        <f>'Principles (All)'!N87</f>
        <v>N/A</v>
      </c>
      <c r="Y122" s="391" t="str">
        <f>'Principles (All)'!O87</f>
        <v>N/A</v>
      </c>
      <c r="Z122" s="391" t="str">
        <f>'Principles (All)'!P87</f>
        <v>N/A</v>
      </c>
      <c r="AJ122" s="353" t="str">
        <f t="shared" si="1"/>
        <v xml:space="preserve">OR - The fishery/farm/facility has identified barriers to workers accessing their rights to freedom of association and collective bargaining if there is no independent, active trade union or worker organization, and there are measures in place to address those barriers, 
</v>
      </c>
    </row>
    <row r="123" spans="1:36" s="27" customFormat="1" ht="57" thickTop="1" thickBot="1">
      <c r="A123" s="27" t="s">
        <v>1027</v>
      </c>
      <c r="G123" s="27">
        <v>1</v>
      </c>
      <c r="H123" s="599"/>
      <c r="I123" s="607" t="str">
        <f>'Principles (All)'!E88</f>
        <v>SRA1.1.6 D.9</v>
      </c>
      <c r="J123" s="608"/>
      <c r="K123" s="609" t="str">
        <f>'Principles (All)'!J88</f>
        <v>AND – Where an independent, active trade union exists, a collective bargaining agreement is in place between the trade union and the employer, covering terms of employment,</v>
      </c>
      <c r="L123" s="610"/>
      <c r="M123" s="610"/>
      <c r="N123" s="610"/>
      <c r="O123" s="610"/>
      <c r="P123" s="610"/>
      <c r="Q123" s="610"/>
      <c r="R123" s="610"/>
      <c r="S123" s="610"/>
      <c r="T123" s="610"/>
      <c r="U123" s="610"/>
      <c r="V123" s="611"/>
      <c r="W123" s="412" t="str">
        <f>'Principles (All)'!M88</f>
        <v/>
      </c>
      <c r="X123" s="391" t="str">
        <f>'Principles (All)'!N88</f>
        <v>N/A</v>
      </c>
      <c r="Y123" s="391" t="str">
        <f>'Principles (All)'!O88</f>
        <v>N/A</v>
      </c>
      <c r="Z123" s="391" t="str">
        <f>'Principles (All)'!P88</f>
        <v>N/A</v>
      </c>
      <c r="AJ123" s="353" t="str">
        <f t="shared" si="1"/>
        <v xml:space="preserve">AND – Where an independent, active trade union exists, a collective bargaining agreement is in place between the trade union and the employer, covering terms of employment,
</v>
      </c>
    </row>
    <row r="124" spans="1:36" s="27" customFormat="1" ht="57" thickTop="1" thickBot="1">
      <c r="A124" s="27" t="s">
        <v>1027</v>
      </c>
      <c r="G124" s="27">
        <v>1</v>
      </c>
      <c r="H124" s="599"/>
      <c r="I124" s="607" t="str">
        <f>'Principles (All)'!E89</f>
        <v>SRA1.1.6 D.10</v>
      </c>
      <c r="J124" s="608"/>
      <c r="K124" s="609" t="str">
        <f>'Principles (All)'!J89</f>
        <v>AND - Workers are trained by workers’ organizations on their rights to organize and bargain collectively,</v>
      </c>
      <c r="L124" s="610"/>
      <c r="M124" s="610"/>
      <c r="N124" s="610"/>
      <c r="O124" s="610"/>
      <c r="P124" s="610"/>
      <c r="Q124" s="610"/>
      <c r="R124" s="610"/>
      <c r="S124" s="610"/>
      <c r="T124" s="610"/>
      <c r="U124" s="610"/>
      <c r="V124" s="611"/>
      <c r="W124" s="412" t="str">
        <f>'Principles (All)'!M89</f>
        <v/>
      </c>
      <c r="X124" s="391" t="str">
        <f>'Principles (All)'!N89</f>
        <v>N/A</v>
      </c>
      <c r="Y124" s="391" t="str">
        <f>'Principles (All)'!O89</f>
        <v>N/A</v>
      </c>
      <c r="Z124" s="391" t="str">
        <f>'Principles (All)'!P89</f>
        <v>N/A</v>
      </c>
      <c r="AJ124" s="353" t="str">
        <f t="shared" si="1"/>
        <v xml:space="preserve">AND - Workers are trained by workers’ organizations on their rights to organize and bargain collectively,
</v>
      </c>
    </row>
    <row r="125" spans="1:36" s="27" customFormat="1" ht="57" thickTop="1" thickBot="1">
      <c r="A125" s="27" t="s">
        <v>1027</v>
      </c>
      <c r="G125" s="27">
        <v>1</v>
      </c>
      <c r="H125" s="600"/>
      <c r="I125" s="607" t="str">
        <f>'Principles (All)'!E90</f>
        <v>SRA1.1.6 D.11</v>
      </c>
      <c r="J125" s="608"/>
      <c r="K125" s="609" t="str">
        <f>'Principles (All)'!J90</f>
        <v xml:space="preserve">AND – Women and other marginalized gender identities participate in trade unions or cooperatives commensurate with their representation in the workforce. </v>
      </c>
      <c r="L125" s="610"/>
      <c r="M125" s="610"/>
      <c r="N125" s="610"/>
      <c r="O125" s="610"/>
      <c r="P125" s="610"/>
      <c r="Q125" s="610"/>
      <c r="R125" s="610"/>
      <c r="S125" s="610"/>
      <c r="T125" s="610"/>
      <c r="U125" s="610"/>
      <c r="V125" s="611"/>
      <c r="W125" s="412" t="str">
        <f>'Principles (All)'!M90</f>
        <v/>
      </c>
      <c r="X125" s="391" t="str">
        <f>'Principles (All)'!N90</f>
        <v>N/A</v>
      </c>
      <c r="Y125" s="391" t="str">
        <f>'Principles (All)'!O90</f>
        <v>N/A</v>
      </c>
      <c r="Z125" s="391" t="str">
        <f>'Principles (All)'!P90</f>
        <v>N/A</v>
      </c>
      <c r="AJ125" s="353" t="str">
        <f t="shared" si="1"/>
        <v xml:space="preserve">AND – Women and other marginalized gender identities participate in trade unions or cooperatives commensurate with their representation in the workforce. 
</v>
      </c>
    </row>
    <row r="126" spans="1:36" s="29" customFormat="1" ht="19.8" thickTop="1" thickBot="1">
      <c r="A126" s="4" t="s">
        <v>1015</v>
      </c>
      <c r="C126" s="4"/>
      <c r="G126" s="29">
        <v>1</v>
      </c>
      <c r="H126" s="57"/>
      <c r="I126" s="55" t="str">
        <f>'Principles (All)'!G92</f>
        <v>1.1.7: Earnings and benefits</v>
      </c>
      <c r="J126" s="57"/>
      <c r="K126" s="59"/>
      <c r="L126" s="57"/>
      <c r="M126" s="56"/>
      <c r="N126" s="57"/>
      <c r="O126" s="57"/>
      <c r="P126" s="57"/>
      <c r="Q126" s="57"/>
      <c r="R126" s="57"/>
      <c r="S126" s="57"/>
      <c r="T126" s="57"/>
      <c r="U126" s="57"/>
      <c r="V126" s="57"/>
      <c r="W126" s="57"/>
      <c r="X126" s="57"/>
      <c r="Y126" s="57"/>
      <c r="Z126" s="59"/>
    </row>
    <row r="127" spans="1:36" s="344" customFormat="1" ht="5.4">
      <c r="A127" s="344" t="s">
        <v>1016</v>
      </c>
      <c r="G127" s="344">
        <v>1</v>
      </c>
      <c r="H127" s="345"/>
      <c r="I127" s="346"/>
      <c r="J127" s="347"/>
      <c r="K127" s="348"/>
      <c r="L127" s="349"/>
      <c r="M127" s="348"/>
      <c r="N127" s="347"/>
      <c r="O127" s="347"/>
      <c r="P127" s="347"/>
      <c r="Q127" s="347"/>
      <c r="R127" s="347"/>
      <c r="S127" s="347"/>
      <c r="T127" s="347"/>
      <c r="U127" s="347"/>
      <c r="V127" s="347"/>
      <c r="W127" s="347"/>
      <c r="X127" s="347"/>
      <c r="Y127" s="347"/>
      <c r="Z127" s="347"/>
    </row>
    <row r="128" spans="1:36" s="344" customFormat="1" ht="20.399999999999999">
      <c r="A128" s="35" t="s">
        <v>1048</v>
      </c>
      <c r="G128" s="4">
        <v>1</v>
      </c>
      <c r="H128" s="345"/>
      <c r="I128" s="346"/>
      <c r="J128" s="347"/>
      <c r="K128" s="348"/>
      <c r="L128" s="615" t="s">
        <v>959</v>
      </c>
      <c r="M128" s="615"/>
      <c r="N128" s="615"/>
      <c r="O128" s="615" t="s">
        <v>131</v>
      </c>
      <c r="P128" s="615"/>
      <c r="Q128" s="615"/>
      <c r="R128" s="615" t="s">
        <v>916</v>
      </c>
      <c r="S128" s="615"/>
      <c r="T128" s="615"/>
      <c r="U128" s="347"/>
      <c r="V128" s="347"/>
      <c r="W128" s="347"/>
      <c r="X128" s="347"/>
      <c r="Y128" s="347"/>
      <c r="Z128" s="347"/>
    </row>
    <row r="129" spans="1:37" ht="21" thickBot="1">
      <c r="A129" s="35" t="s">
        <v>1017</v>
      </c>
      <c r="B129" s="4">
        <f>MAX($B$9:B128)+1</f>
        <v>7</v>
      </c>
      <c r="G129" s="4">
        <v>1</v>
      </c>
      <c r="H129" s="602" t="s">
        <v>1018</v>
      </c>
      <c r="I129" s="603"/>
      <c r="J129" s="603"/>
      <c r="K129" s="348"/>
      <c r="L129" s="616" t="str" cm="1">
        <f t="array" ref="L129">IF(ISNUMBER(FIND(L128,'Assessment Information'!$C$59)),INDEX('Summary &amp; Results'!$BB$48:$BB$74,$B129,0),"N/A")</f>
        <v>N/A</v>
      </c>
      <c r="M129" s="617"/>
      <c r="O129" s="616" t="str" cm="1">
        <f t="array" ref="O129">IF(ISNUMBER(FIND(O128,'Assessment Information'!$C$59)),INDEX('Summary &amp; Results'!$BC$48:$BC$74,$B129,0),"N/A")</f>
        <v>N/A</v>
      </c>
      <c r="P129" s="617"/>
      <c r="Q129" s="2"/>
      <c r="R129" s="616" t="str" cm="1">
        <f t="array" ref="R129">IF(ISNUMBER(FIND(R128,'Assessment Information'!$C$59)),INDEX('Summary &amp; Results'!$BD$48:$BD$74,$B129,0),"N/A")</f>
        <v>N/A</v>
      </c>
      <c r="S129" s="617"/>
      <c r="T129" s="2"/>
      <c r="U129" s="2"/>
      <c r="V129" s="2"/>
      <c r="W129" s="2"/>
      <c r="X129" s="2"/>
      <c r="Y129" s="2"/>
      <c r="Z129" s="2"/>
    </row>
    <row r="130" spans="1:37" ht="17.399999999999999" thickTop="1" thickBot="1">
      <c r="A130" s="4" t="s">
        <v>1019</v>
      </c>
      <c r="G130" s="4">
        <v>1</v>
      </c>
      <c r="H130" s="268"/>
      <c r="I130" s="269" t="s">
        <v>1020</v>
      </c>
      <c r="J130" s="267"/>
      <c r="K130" s="265"/>
      <c r="L130" s="1"/>
      <c r="M130" s="266"/>
      <c r="N130" s="2"/>
      <c r="O130" s="2"/>
      <c r="P130" s="2"/>
      <c r="Q130" s="2"/>
      <c r="R130" s="2"/>
      <c r="S130" s="2"/>
      <c r="T130" s="2"/>
      <c r="U130" s="2"/>
      <c r="V130" s="2"/>
      <c r="W130" s="2"/>
      <c r="X130" s="2"/>
      <c r="Y130" s="2"/>
      <c r="Z130" s="2"/>
    </row>
    <row r="131" spans="1:37" ht="33.6" thickTop="1" thickBot="1">
      <c r="A131" s="4" t="s">
        <v>1021</v>
      </c>
      <c r="G131" s="4">
        <v>1</v>
      </c>
      <c r="H131" s="268"/>
      <c r="I131" s="614" t="str">
        <f>'Principles (All)'!R92</f>
        <v/>
      </c>
      <c r="J131" s="614"/>
      <c r="K131" s="614"/>
      <c r="L131" s="614"/>
      <c r="M131" s="614"/>
      <c r="N131" s="614"/>
      <c r="O131" s="614"/>
      <c r="P131" s="614"/>
      <c r="Q131" s="614"/>
      <c r="R131" s="614"/>
      <c r="S131" s="614"/>
      <c r="T131" s="614"/>
      <c r="U131" s="614"/>
      <c r="V131" s="614"/>
      <c r="W131" s="614"/>
      <c r="X131" s="614"/>
      <c r="Y131" s="414"/>
      <c r="Z131" s="2"/>
      <c r="AK131" s="355" t="str">
        <f>I131&amp;CHAR(10)</f>
        <v xml:space="preserve">
</v>
      </c>
    </row>
    <row r="132" spans="1:37" s="344" customFormat="1" ht="6.6" thickTop="1" thickBot="1">
      <c r="A132" s="344" t="s">
        <v>1022</v>
      </c>
      <c r="G132" s="344">
        <v>1</v>
      </c>
      <c r="H132" s="354"/>
      <c r="I132" s="354"/>
      <c r="J132" s="354"/>
      <c r="K132" s="348"/>
      <c r="L132" s="349"/>
      <c r="M132" s="348"/>
      <c r="N132" s="347"/>
      <c r="O132" s="347"/>
      <c r="P132" s="347"/>
      <c r="Q132" s="347"/>
      <c r="R132" s="347"/>
      <c r="S132" s="347"/>
      <c r="T132" s="347"/>
      <c r="U132" s="347"/>
      <c r="V132" s="347"/>
      <c r="W132" s="347"/>
      <c r="X132" s="347"/>
      <c r="Y132" s="347"/>
      <c r="Z132" s="347"/>
    </row>
    <row r="133" spans="1:37" ht="28.8" thickTop="1" thickBot="1">
      <c r="A133" s="4" t="s">
        <v>1023</v>
      </c>
      <c r="G133" s="4">
        <v>1</v>
      </c>
      <c r="H133" s="61"/>
      <c r="I133" s="601" t="s">
        <v>1024</v>
      </c>
      <c r="J133" s="601"/>
      <c r="K133" s="301"/>
      <c r="L133" s="301"/>
      <c r="M133" s="62" t="s">
        <v>1025</v>
      </c>
      <c r="N133" s="62"/>
      <c r="O133" s="62"/>
      <c r="P133" s="62"/>
      <c r="Q133" s="62"/>
      <c r="R133" s="62"/>
      <c r="S133" s="62"/>
      <c r="T133" s="62"/>
      <c r="U133" s="62"/>
      <c r="V133" s="62"/>
      <c r="W133" s="392"/>
      <c r="X133" s="415" t="s">
        <v>959</v>
      </c>
      <c r="Y133" s="415" t="s">
        <v>131</v>
      </c>
      <c r="Z133" s="416" t="s">
        <v>916</v>
      </c>
    </row>
    <row r="134" spans="1:37" s="27" customFormat="1" ht="75.599999999999994" thickTop="1" thickBot="1">
      <c r="A134" s="27" t="s">
        <v>1027</v>
      </c>
      <c r="G134" s="27">
        <v>1</v>
      </c>
      <c r="H134" s="598" t="s">
        <v>1028</v>
      </c>
      <c r="I134" s="612" t="str">
        <f>'Principles (All)'!E93</f>
        <v>SRA1.1.7 D.1</v>
      </c>
      <c r="J134" s="613"/>
      <c r="K134" s="604" t="str">
        <f>'Principles (All)'!J93</f>
        <v>There are reliable and transparent data available, or the assessment team is able to collect primary data through observation, surveys, document review and/or interviews in a manner safe for the assessment team or affected workers,</v>
      </c>
      <c r="L134" s="605"/>
      <c r="M134" s="605"/>
      <c r="N134" s="605"/>
      <c r="O134" s="605"/>
      <c r="P134" s="605"/>
      <c r="Q134" s="605"/>
      <c r="R134" s="605"/>
      <c r="S134" s="605"/>
      <c r="T134" s="605"/>
      <c r="U134" s="605"/>
      <c r="V134" s="606"/>
      <c r="W134" s="411" t="str">
        <f>'Principles (All)'!M93</f>
        <v/>
      </c>
      <c r="X134" s="390" t="str">
        <f>'Principles (All)'!N93</f>
        <v>N/A</v>
      </c>
      <c r="Y134" s="390" t="str">
        <f>'Principles (All)'!O93</f>
        <v>N/A</v>
      </c>
      <c r="Z134" s="390" t="str">
        <f>'Principles (All)'!P93</f>
        <v>N/A</v>
      </c>
      <c r="AJ134" s="353" t="str">
        <f t="shared" si="1"/>
        <v xml:space="preserve">There are reliable and transparent data available, or the assessment team is able to collect primary data through observation, surveys, document review and/or interviews in a manner safe for the assessment team or affected workers,
</v>
      </c>
    </row>
    <row r="135" spans="1:37" s="27" customFormat="1" ht="57" thickTop="1" thickBot="1">
      <c r="A135" s="27" t="s">
        <v>1027</v>
      </c>
      <c r="G135" s="27">
        <v>1</v>
      </c>
      <c r="H135" s="599"/>
      <c r="I135" s="612" t="str">
        <f>'Principles (All)'!E94</f>
        <v>SRA1.1.7 D.2</v>
      </c>
      <c r="J135" s="613"/>
      <c r="K135" s="604" t="str">
        <f>'Principles (All)'!J94</f>
        <v>AND - Minimum legal requirements for income and benefits are properly defined in domestic labor law, including cadence of payment,</v>
      </c>
      <c r="L135" s="605"/>
      <c r="M135" s="605"/>
      <c r="N135" s="605"/>
      <c r="O135" s="605"/>
      <c r="P135" s="605"/>
      <c r="Q135" s="605"/>
      <c r="R135" s="605"/>
      <c r="S135" s="605"/>
      <c r="T135" s="605"/>
      <c r="U135" s="605"/>
      <c r="V135" s="606"/>
      <c r="W135" s="411" t="str">
        <f>'Principles (All)'!M94</f>
        <v/>
      </c>
      <c r="X135" s="390" t="str">
        <f>'Principles (All)'!N94</f>
        <v>N/A</v>
      </c>
      <c r="Y135" s="390" t="str">
        <f>'Principles (All)'!O94</f>
        <v>N/A</v>
      </c>
      <c r="Z135" s="390" t="str">
        <f>'Principles (All)'!P94</f>
        <v>N/A</v>
      </c>
      <c r="AJ135" s="353" t="str">
        <f t="shared" si="1"/>
        <v xml:space="preserve">AND - Minimum legal requirements for income and benefits are properly defined in domestic labor law, including cadence of payment,
</v>
      </c>
    </row>
    <row r="136" spans="1:37" s="27" customFormat="1" ht="57" thickTop="1" thickBot="1">
      <c r="A136" s="27" t="s">
        <v>1027</v>
      </c>
      <c r="G136" s="27">
        <v>1</v>
      </c>
      <c r="H136" s="599"/>
      <c r="I136" s="612" t="str">
        <f>'Principles (All)'!E95</f>
        <v>SRA1.1.7 D.3</v>
      </c>
      <c r="J136" s="613"/>
      <c r="K136" s="604" t="str">
        <f>'Principles (All)'!J95</f>
        <v>AND - Domestic law may not recognize equal remuneration for work of equal value for men and women, however, wages paid to workers reflect equal remuneration,</v>
      </c>
      <c r="L136" s="605"/>
      <c r="M136" s="605"/>
      <c r="N136" s="605"/>
      <c r="O136" s="605"/>
      <c r="P136" s="605"/>
      <c r="Q136" s="605"/>
      <c r="R136" s="605"/>
      <c r="S136" s="605"/>
      <c r="T136" s="605"/>
      <c r="U136" s="605"/>
      <c r="V136" s="606"/>
      <c r="W136" s="411" t="str">
        <f>'Principles (All)'!M95</f>
        <v/>
      </c>
      <c r="X136" s="390" t="str">
        <f>'Principles (All)'!N95</f>
        <v>N/A</v>
      </c>
      <c r="Y136" s="390" t="str">
        <f>'Principles (All)'!O95</f>
        <v>N/A</v>
      </c>
      <c r="Z136" s="390" t="str">
        <f>'Principles (All)'!P95</f>
        <v>N/A</v>
      </c>
      <c r="AJ136" s="353" t="str">
        <f t="shared" si="1"/>
        <v xml:space="preserve">AND - Domestic law may not recognize equal remuneration for work of equal value for men and women, however, wages paid to workers reflect equal remuneration,
</v>
      </c>
    </row>
    <row r="137" spans="1:37" s="27" customFormat="1" ht="57" thickTop="1" thickBot="1">
      <c r="A137" s="27" t="s">
        <v>1027</v>
      </c>
      <c r="G137" s="27">
        <v>1</v>
      </c>
      <c r="H137" s="599"/>
      <c r="I137" s="612" t="str">
        <f>'Principles (All)'!E96</f>
        <v>SRA1.1.7 D.4</v>
      </c>
      <c r="J137" s="613"/>
      <c r="K137" s="604" t="str">
        <f>'Principles (All)'!J96</f>
        <v>AND – Payment-share systems are only used for workers employed on vessels directly engaged in catching of fish, and are not used on aquaculture farms or in processing facilities,</v>
      </c>
      <c r="L137" s="605"/>
      <c r="M137" s="605"/>
      <c r="N137" s="605"/>
      <c r="O137" s="605"/>
      <c r="P137" s="605"/>
      <c r="Q137" s="605"/>
      <c r="R137" s="605"/>
      <c r="S137" s="605"/>
      <c r="T137" s="605"/>
      <c r="U137" s="605"/>
      <c r="V137" s="606"/>
      <c r="W137" s="411" t="str">
        <f>'Principles (All)'!M96</f>
        <v/>
      </c>
      <c r="X137" s="390" t="str">
        <f>'Principles (All)'!N96</f>
        <v>N/A</v>
      </c>
      <c r="Y137" s="390" t="str">
        <f>'Principles (All)'!O96</f>
        <v>N/A</v>
      </c>
      <c r="Z137" s="390" t="str">
        <f>'Principles (All)'!P96</f>
        <v>N/A</v>
      </c>
      <c r="AJ137" s="353" t="str">
        <f t="shared" si="1"/>
        <v xml:space="preserve">AND – Payment-share systems are only used for workers employed on vessels directly engaged in catching of fish, and are not used on aquaculture farms or in processing facilities,
</v>
      </c>
    </row>
    <row r="138" spans="1:37" s="27" customFormat="1" ht="57" thickTop="1" thickBot="1">
      <c r="A138" s="27" t="s">
        <v>1027</v>
      </c>
      <c r="G138" s="27">
        <v>1</v>
      </c>
      <c r="H138" s="599"/>
      <c r="I138" s="612" t="str">
        <f>'Principles (All)'!E97</f>
        <v>SRA1.1.7 D.5</v>
      </c>
      <c r="J138" s="613"/>
      <c r="K138" s="604" t="str">
        <f>'Principles (All)'!J97</f>
        <v>AND - Wage levels and benefits meet the minimum legal requirements according to domestic labor laws of workplace, farm, or country of flagged vessel,</v>
      </c>
      <c r="L138" s="605"/>
      <c r="M138" s="605"/>
      <c r="N138" s="605"/>
      <c r="O138" s="605"/>
      <c r="P138" s="605"/>
      <c r="Q138" s="605"/>
      <c r="R138" s="605"/>
      <c r="S138" s="605"/>
      <c r="T138" s="605"/>
      <c r="U138" s="605"/>
      <c r="V138" s="606"/>
      <c r="W138" s="411" t="str">
        <f>'Principles (All)'!M97</f>
        <v/>
      </c>
      <c r="X138" s="390" t="str">
        <f>'Principles (All)'!N97</f>
        <v>N/A</v>
      </c>
      <c r="Y138" s="390" t="str">
        <f>'Principles (All)'!O97</f>
        <v>N/A</v>
      </c>
      <c r="Z138" s="390" t="str">
        <f>'Principles (All)'!P97</f>
        <v>N/A</v>
      </c>
      <c r="AJ138" s="353" t="str">
        <f t="shared" si="1"/>
        <v xml:space="preserve">AND - Wage levels and benefits meet the minimum legal requirements according to domestic labor laws of workplace, farm, or country of flagged vessel,
</v>
      </c>
    </row>
    <row r="139" spans="1:37" s="27" customFormat="1" ht="131.4" thickTop="1" thickBot="1">
      <c r="A139" s="27" t="s">
        <v>1027</v>
      </c>
      <c r="G139" s="27">
        <v>1</v>
      </c>
      <c r="H139" s="599"/>
      <c r="I139" s="612" t="str">
        <f>'Principles (All)'!E98</f>
        <v>SRA1.1.7 D.5</v>
      </c>
      <c r="J139" s="613"/>
      <c r="K139" s="604" t="str">
        <f>'Principles (All)'!J98</f>
        <v>OR - If there are legal exceptions related to minimum wage in the fisheries or aquaculture sectors, the employer has defined workers’ wages, piece rate, or payment-share terms and benefits and has paid according to these terms. These terms are agreed upon at the time of employment (or made prior to departure in the case of vessels), AND the employer can demonstrate a concerted effort to align take home pay with legal minimums defined for other sectors,</v>
      </c>
      <c r="L139" s="605"/>
      <c r="M139" s="605"/>
      <c r="N139" s="605"/>
      <c r="O139" s="605"/>
      <c r="P139" s="605"/>
      <c r="Q139" s="605"/>
      <c r="R139" s="605"/>
      <c r="S139" s="605"/>
      <c r="T139" s="605"/>
      <c r="U139" s="605"/>
      <c r="V139" s="606"/>
      <c r="W139" s="411" t="str">
        <f>'Principles (All)'!M98</f>
        <v/>
      </c>
      <c r="X139" s="390" t="str">
        <f>'Principles (All)'!N98</f>
        <v>N/A</v>
      </c>
      <c r="Y139" s="390" t="str">
        <f>'Principles (All)'!O98</f>
        <v>N/A</v>
      </c>
      <c r="Z139" s="390" t="str">
        <f>'Principles (All)'!P98</f>
        <v>N/A</v>
      </c>
      <c r="AJ139" s="353" t="str">
        <f t="shared" si="1"/>
        <v xml:space="preserve">OR - If there are legal exceptions related to minimum wage in the fisheries or aquaculture sectors, the employer has defined workers’ wages, piece rate, or payment-share terms and benefits and has paid according to these terms. These terms are agreed upon at the time of employment (or made prior to departure in the case of vessels), AND the employer can demonstrate a concerted effort to align take home pay with legal minimums defined for other sectors,
</v>
      </c>
    </row>
    <row r="140" spans="1:37" s="27" customFormat="1" ht="57" thickTop="1" thickBot="1">
      <c r="A140" s="27" t="s">
        <v>1027</v>
      </c>
      <c r="G140" s="27">
        <v>1</v>
      </c>
      <c r="H140" s="599"/>
      <c r="I140" s="612" t="str">
        <f>'Principles (All)'!E99</f>
        <v>SRA1.1.7 D.6</v>
      </c>
      <c r="J140" s="613"/>
      <c r="K140" s="604" t="str">
        <f>'Principles (All)'!J99</f>
        <v>AND - Overtime wages are paid in accordance with minimum legal requirements, based on domestic labor laws of workplace, farm, or country of flagged vessel,</v>
      </c>
      <c r="L140" s="605"/>
      <c r="M140" s="605"/>
      <c r="N140" s="605"/>
      <c r="O140" s="605"/>
      <c r="P140" s="605"/>
      <c r="Q140" s="605"/>
      <c r="R140" s="605"/>
      <c r="S140" s="605"/>
      <c r="T140" s="605"/>
      <c r="U140" s="605"/>
      <c r="V140" s="606"/>
      <c r="W140" s="411" t="str">
        <f>'Principles (All)'!M99</f>
        <v/>
      </c>
      <c r="X140" s="390" t="str">
        <f>'Principles (All)'!N99</f>
        <v>N/A</v>
      </c>
      <c r="Y140" s="390" t="str">
        <f>'Principles (All)'!O99</f>
        <v>N/A</v>
      </c>
      <c r="Z140" s="390" t="str">
        <f>'Principles (All)'!P99</f>
        <v>N/A</v>
      </c>
      <c r="AJ140" s="353" t="str">
        <f t="shared" si="1"/>
        <v xml:space="preserve">AND - Overtime wages are paid in accordance with minimum legal requirements, based on domestic labor laws of workplace, farm, or country of flagged vessel,
</v>
      </c>
    </row>
    <row r="141" spans="1:37" s="27" customFormat="1" ht="75.599999999999994" thickTop="1" thickBot="1">
      <c r="A141" s="27" t="s">
        <v>1027</v>
      </c>
      <c r="G141" s="27">
        <v>1</v>
      </c>
      <c r="H141" s="599"/>
      <c r="I141" s="612" t="str">
        <f>'Principles (All)'!E100</f>
        <v>SRA1.1.7 D.7</v>
      </c>
      <c r="J141" s="613"/>
      <c r="K141" s="604" t="str">
        <f>'Principles (All)'!J100</f>
        <v>AND - Wages paid to workers are what was promised at the time of employment, are not withheld as a form of discipline, do not contain illegal deductions, are paid on time or directly to the worker, and workers are paid monthly or other regular payment,</v>
      </c>
      <c r="L141" s="605"/>
      <c r="M141" s="605"/>
      <c r="N141" s="605"/>
      <c r="O141" s="605"/>
      <c r="P141" s="605"/>
      <c r="Q141" s="605"/>
      <c r="R141" s="605"/>
      <c r="S141" s="605"/>
      <c r="T141" s="605"/>
      <c r="U141" s="605"/>
      <c r="V141" s="606"/>
      <c r="W141" s="411" t="str">
        <f>'Principles (All)'!M100</f>
        <v/>
      </c>
      <c r="X141" s="390" t="str">
        <f>'Principles (All)'!N100</f>
        <v>N/A</v>
      </c>
      <c r="Y141" s="390" t="str">
        <f>'Principles (All)'!O100</f>
        <v>N/A</v>
      </c>
      <c r="Z141" s="390" t="str">
        <f>'Principles (All)'!P100</f>
        <v>N/A</v>
      </c>
      <c r="AJ141" s="353" t="str">
        <f t="shared" si="1"/>
        <v xml:space="preserve">AND - Wages paid to workers are what was promised at the time of employment, are not withheld as a form of discipline, do not contain illegal deductions, are paid on time or directly to the worker, and workers are paid monthly or other regular payment,
</v>
      </c>
    </row>
    <row r="142" spans="1:37" s="27" customFormat="1" ht="38.4" thickTop="1" thickBot="1">
      <c r="A142" s="27" t="s">
        <v>1027</v>
      </c>
      <c r="G142" s="27">
        <v>1</v>
      </c>
      <c r="H142" s="599"/>
      <c r="I142" s="612" t="str">
        <f>'Principles (All)'!E101</f>
        <v>SRA1.1.7 D.8</v>
      </c>
      <c r="J142" s="613"/>
      <c r="K142" s="604" t="str">
        <f>'Principles (All)'!J101</f>
        <v xml:space="preserve">AND - Employers follow legal requirements related to hiring and employment practices, </v>
      </c>
      <c r="L142" s="605"/>
      <c r="M142" s="605"/>
      <c r="N142" s="605"/>
      <c r="O142" s="605"/>
      <c r="P142" s="605"/>
      <c r="Q142" s="605"/>
      <c r="R142" s="605"/>
      <c r="S142" s="605"/>
      <c r="T142" s="605"/>
      <c r="U142" s="605"/>
      <c r="V142" s="606"/>
      <c r="W142" s="411" t="str">
        <f>'Principles (All)'!M101</f>
        <v/>
      </c>
      <c r="X142" s="390" t="str">
        <f>'Principles (All)'!N101</f>
        <v>N/A</v>
      </c>
      <c r="Y142" s="390" t="str">
        <f>'Principles (All)'!O101</f>
        <v>N/A</v>
      </c>
      <c r="Z142" s="390" t="str">
        <f>'Principles (All)'!P101</f>
        <v>N/A</v>
      </c>
      <c r="AJ142" s="353" t="str">
        <f t="shared" si="1"/>
        <v xml:space="preserve">AND - Employers follow legal requirements related to hiring and employment practices, 
</v>
      </c>
    </row>
    <row r="143" spans="1:37" s="27" customFormat="1" ht="94.2" thickTop="1" thickBot="1">
      <c r="A143" s="27" t="s">
        <v>1027</v>
      </c>
      <c r="G143" s="27">
        <v>1</v>
      </c>
      <c r="H143" s="599"/>
      <c r="I143" s="612" t="str">
        <f>'Principles (All)'!E102</f>
        <v>SRA1.1.7 D.9</v>
      </c>
      <c r="J143" s="613"/>
      <c r="K143" s="604" t="str">
        <f>'Principles (All)'!J102</f>
        <v>AND - Workers are aware of how their earnings or deductions are calculated and their rights to benefits, are allowed to witness procedures used to determine earnings (weighing, grading), and if workers have signed written contracts, contracts are in a language they understand, with additional provisions made for illiteracy,</v>
      </c>
      <c r="L143" s="605"/>
      <c r="M143" s="605"/>
      <c r="N143" s="605"/>
      <c r="O143" s="605"/>
      <c r="P143" s="605"/>
      <c r="Q143" s="605"/>
      <c r="R143" s="605"/>
      <c r="S143" s="605"/>
      <c r="T143" s="605"/>
      <c r="U143" s="605"/>
      <c r="V143" s="606"/>
      <c r="W143" s="411" t="str">
        <f>'Principles (All)'!M102</f>
        <v/>
      </c>
      <c r="X143" s="390" t="str">
        <f>'Principles (All)'!N102</f>
        <v>N/A</v>
      </c>
      <c r="Y143" s="390" t="str">
        <f>'Principles (All)'!O102</f>
        <v>N/A</v>
      </c>
      <c r="Z143" s="390" t="str">
        <f>'Principles (All)'!P102</f>
        <v>N/A</v>
      </c>
      <c r="AJ143" s="353" t="str">
        <f t="shared" si="1"/>
        <v xml:space="preserve">AND - Workers are aware of how their earnings or deductions are calculated and their rights to benefits, are allowed to witness procedures used to determine earnings (weighing, grading), and if workers have signed written contracts, contracts are in a language they understand, with additional provisions made for illiteracy,
</v>
      </c>
    </row>
    <row r="144" spans="1:37" s="27" customFormat="1" ht="38.4" thickTop="1" thickBot="1">
      <c r="A144" s="27" t="s">
        <v>1027</v>
      </c>
      <c r="G144" s="27">
        <v>1</v>
      </c>
      <c r="H144" s="599"/>
      <c r="I144" s="612" t="str">
        <f>'Principles (All)'!E103</f>
        <v>SRA1.1.7 D.10</v>
      </c>
      <c r="J144" s="613"/>
      <c r="K144" s="604" t="str">
        <f>'Principles (All)'!J103</f>
        <v>AND - Workers receive wage slips with itemized deductions or written receipts,</v>
      </c>
      <c r="L144" s="605"/>
      <c r="M144" s="605"/>
      <c r="N144" s="605"/>
      <c r="O144" s="605"/>
      <c r="P144" s="605"/>
      <c r="Q144" s="605"/>
      <c r="R144" s="605"/>
      <c r="S144" s="605"/>
      <c r="T144" s="605"/>
      <c r="U144" s="605"/>
      <c r="V144" s="606"/>
      <c r="W144" s="411" t="str">
        <f>'Principles (All)'!M103</f>
        <v/>
      </c>
      <c r="X144" s="390" t="str">
        <f>'Principles (All)'!N103</f>
        <v>N/A</v>
      </c>
      <c r="Y144" s="390" t="str">
        <f>'Principles (All)'!O103</f>
        <v>N/A</v>
      </c>
      <c r="Z144" s="390" t="str">
        <f>'Principles (All)'!P103</f>
        <v>N/A</v>
      </c>
      <c r="AJ144" s="353" t="str">
        <f t="shared" si="1"/>
        <v xml:space="preserve">AND - Workers receive wage slips with itemized deductions or written receipts,
</v>
      </c>
    </row>
    <row r="145" spans="1:37" s="27" customFormat="1" ht="57" thickTop="1" thickBot="1">
      <c r="A145" s="27" t="s">
        <v>1027</v>
      </c>
      <c r="G145" s="27">
        <v>1</v>
      </c>
      <c r="H145" s="600"/>
      <c r="I145" s="612" t="str">
        <f>'Principles (All)'!E104</f>
        <v>SRA1.1.7 D.10</v>
      </c>
      <c r="J145" s="613"/>
      <c r="K145" s="604" t="str">
        <f>'Principles (All)'!J104</f>
        <v>OR – On individually operating vessels, workers have the choice to sign off on their pay or are aware they can ask about the details of their pay at any time.</v>
      </c>
      <c r="L145" s="605"/>
      <c r="M145" s="605"/>
      <c r="N145" s="605"/>
      <c r="O145" s="605"/>
      <c r="P145" s="605"/>
      <c r="Q145" s="605"/>
      <c r="R145" s="605"/>
      <c r="S145" s="605"/>
      <c r="T145" s="605"/>
      <c r="U145" s="605"/>
      <c r="V145" s="606"/>
      <c r="W145" s="411" t="str">
        <f>'Principles (All)'!M104</f>
        <v/>
      </c>
      <c r="X145" s="390" t="str">
        <f>'Principles (All)'!N104</f>
        <v>N/A</v>
      </c>
      <c r="Y145" s="390" t="str">
        <f>'Principles (All)'!O104</f>
        <v>N/A</v>
      </c>
      <c r="Z145" s="390" t="str">
        <f>'Principles (All)'!P104</f>
        <v>N/A</v>
      </c>
      <c r="AJ145" s="353" t="str">
        <f t="shared" si="1"/>
        <v xml:space="preserve">OR – On individually operating vessels, workers have the choice to sign off on their pay or are aware they can ask about the details of their pay at any time.
</v>
      </c>
    </row>
    <row r="146" spans="1:37" s="27" customFormat="1" ht="57" thickTop="1" thickBot="1">
      <c r="A146" s="27" t="s">
        <v>1027</v>
      </c>
      <c r="G146" s="27">
        <v>1</v>
      </c>
      <c r="H146" s="598" t="s">
        <v>1029</v>
      </c>
      <c r="I146" s="607" t="str">
        <f>'Principles (All)'!E105</f>
        <v>SRA1.1.7 D.11</v>
      </c>
      <c r="J146" s="608"/>
      <c r="K146" s="609" t="str">
        <f>'Principles (All)'!J105</f>
        <v>Employed individuals, whether in the informal or formal sector, are able to contribute to and access social security benefits,</v>
      </c>
      <c r="L146" s="610"/>
      <c r="M146" s="610"/>
      <c r="N146" s="610"/>
      <c r="O146" s="610"/>
      <c r="P146" s="610"/>
      <c r="Q146" s="610"/>
      <c r="R146" s="610"/>
      <c r="S146" s="610"/>
      <c r="T146" s="610"/>
      <c r="U146" s="610"/>
      <c r="V146" s="611"/>
      <c r="W146" s="412" t="str">
        <f>'Principles (All)'!M105</f>
        <v/>
      </c>
      <c r="X146" s="391" t="str">
        <f>'Principles (All)'!N105</f>
        <v>N/A</v>
      </c>
      <c r="Y146" s="391" t="str">
        <f>'Principles (All)'!O105</f>
        <v>N/A</v>
      </c>
      <c r="Z146" s="391" t="str">
        <f>'Principles (All)'!P105</f>
        <v>N/A</v>
      </c>
      <c r="AJ146" s="353" t="str">
        <f t="shared" si="1"/>
        <v xml:space="preserve">Employed individuals, whether in the informal or formal sector, are able to contribute to and access social security benefits,
</v>
      </c>
    </row>
    <row r="147" spans="1:37" s="27" customFormat="1" ht="75.599999999999994" thickTop="1" thickBot="1">
      <c r="A147" s="27" t="s">
        <v>1027</v>
      </c>
      <c r="G147" s="27">
        <v>1</v>
      </c>
      <c r="H147" s="599"/>
      <c r="I147" s="607" t="str">
        <f>'Principles (All)'!E106</f>
        <v>SRA1.1.7 D.12</v>
      </c>
      <c r="J147" s="608"/>
      <c r="K147" s="609" t="str">
        <f>'Principles (All)'!J106</f>
        <v>AND - Wages or earnings are higher than minimum legal wages or meet living wage levels (includes being able to provide for family, save, or invest), and benefits are provided beyond legal minimums,</v>
      </c>
      <c r="L147" s="610"/>
      <c r="M147" s="610"/>
      <c r="N147" s="610"/>
      <c r="O147" s="610"/>
      <c r="P147" s="610"/>
      <c r="Q147" s="610"/>
      <c r="R147" s="610"/>
      <c r="S147" s="610"/>
      <c r="T147" s="610"/>
      <c r="U147" s="610"/>
      <c r="V147" s="611"/>
      <c r="W147" s="412" t="str">
        <f>'Principles (All)'!M106</f>
        <v/>
      </c>
      <c r="X147" s="391" t="str">
        <f>'Principles (All)'!N106</f>
        <v>N/A</v>
      </c>
      <c r="Y147" s="391" t="str">
        <f>'Principles (All)'!O106</f>
        <v>N/A</v>
      </c>
      <c r="Z147" s="391" t="str">
        <f>'Principles (All)'!P106</f>
        <v>N/A</v>
      </c>
      <c r="AJ147" s="353" t="str">
        <f t="shared" si="1"/>
        <v xml:space="preserve">AND - Wages or earnings are higher than minimum legal wages or meet living wage levels (includes being able to provide for family, save, or invest), and benefits are provided beyond legal minimums,
</v>
      </c>
    </row>
    <row r="148" spans="1:37" s="27" customFormat="1" ht="57" thickTop="1" thickBot="1">
      <c r="A148" s="27" t="s">
        <v>1027</v>
      </c>
      <c r="G148" s="27">
        <v>1</v>
      </c>
      <c r="H148" s="599"/>
      <c r="I148" s="607" t="str">
        <f>'Principles (All)'!E107</f>
        <v>SRA1.1.7 D.13</v>
      </c>
      <c r="J148" s="608"/>
      <c r="K148" s="609" t="str">
        <f>'Principles (All)'!J107</f>
        <v>AND - Both domestic law and practices and policies of the fishery/farm/facility uphold the principles of equal remuneration for men and women,</v>
      </c>
      <c r="L148" s="610"/>
      <c r="M148" s="610"/>
      <c r="N148" s="610"/>
      <c r="O148" s="610"/>
      <c r="P148" s="610"/>
      <c r="Q148" s="610"/>
      <c r="R148" s="610"/>
      <c r="S148" s="610"/>
      <c r="T148" s="610"/>
      <c r="U148" s="610"/>
      <c r="V148" s="611"/>
      <c r="W148" s="412" t="str">
        <f>'Principles (All)'!M107</f>
        <v/>
      </c>
      <c r="X148" s="391" t="str">
        <f>'Principles (All)'!N107</f>
        <v>N/A</v>
      </c>
      <c r="Y148" s="391" t="str">
        <f>'Principles (All)'!O107</f>
        <v>N/A</v>
      </c>
      <c r="Z148" s="391" t="str">
        <f>'Principles (All)'!P107</f>
        <v>N/A</v>
      </c>
      <c r="AJ148" s="353" t="str">
        <f t="shared" si="1"/>
        <v xml:space="preserve">AND - Both domestic law and practices and policies of the fishery/farm/facility uphold the principles of equal remuneration for men and women,
</v>
      </c>
    </row>
    <row r="149" spans="1:37" s="27" customFormat="1" ht="94.2" thickTop="1" thickBot="1">
      <c r="A149" s="27" t="s">
        <v>1027</v>
      </c>
      <c r="G149" s="27">
        <v>1</v>
      </c>
      <c r="H149" s="599"/>
      <c r="I149" s="607" t="str">
        <f>'Principles (All)'!E108</f>
        <v>SRA1.1.7 D.14</v>
      </c>
      <c r="J149" s="608"/>
      <c r="K149" s="609" t="str">
        <f>'Principles (All)'!J108</f>
        <v>AND – The fishery/farm/facility has a policy that clearly defines pathways to increase pay according to job role, experience, or third-party accreditation/certifications, among others, and workers are aware of steps they can take to increase their pay. Any differences in pay between employees can be justified by this policy,</v>
      </c>
      <c r="L149" s="610"/>
      <c r="M149" s="610"/>
      <c r="N149" s="610"/>
      <c r="O149" s="610"/>
      <c r="P149" s="610"/>
      <c r="Q149" s="610"/>
      <c r="R149" s="610"/>
      <c r="S149" s="610"/>
      <c r="T149" s="610"/>
      <c r="U149" s="610"/>
      <c r="V149" s="611"/>
      <c r="W149" s="412" t="str">
        <f>'Principles (All)'!M108</f>
        <v/>
      </c>
      <c r="X149" s="391" t="str">
        <f>'Principles (All)'!N108</f>
        <v>N/A</v>
      </c>
      <c r="Y149" s="391" t="str">
        <f>'Principles (All)'!O108</f>
        <v>N/A</v>
      </c>
      <c r="Z149" s="391" t="str">
        <f>'Principles (All)'!P108</f>
        <v>N/A</v>
      </c>
      <c r="AJ149" s="353" t="str">
        <f t="shared" si="1"/>
        <v xml:space="preserve">AND – The fishery/farm/facility has a policy that clearly defines pathways to increase pay according to job role, experience, or third-party accreditation/certifications, among others, and workers are aware of steps they can take to increase their pay. Any differences in pay between employees can be justified by this policy,
</v>
      </c>
    </row>
    <row r="150" spans="1:37" s="27" customFormat="1" ht="38.4" thickTop="1" thickBot="1">
      <c r="A150" s="27" t="s">
        <v>1027</v>
      </c>
      <c r="G150" s="27">
        <v>1</v>
      </c>
      <c r="H150" s="599"/>
      <c r="I150" s="607" t="str">
        <f>'Principles (All)'!E109</f>
        <v>SRA1.1.7 D.15</v>
      </c>
      <c r="J150" s="608"/>
      <c r="K150" s="609" t="str">
        <f>'Principles (All)'!J109</f>
        <v>AND – If the employer hires workers directly, they do so on a permanent basis where possible,</v>
      </c>
      <c r="L150" s="610"/>
      <c r="M150" s="610"/>
      <c r="N150" s="610"/>
      <c r="O150" s="610"/>
      <c r="P150" s="610"/>
      <c r="Q150" s="610"/>
      <c r="R150" s="610"/>
      <c r="S150" s="610"/>
      <c r="T150" s="610"/>
      <c r="U150" s="610"/>
      <c r="V150" s="611"/>
      <c r="W150" s="412" t="str">
        <f>'Principles (All)'!M109</f>
        <v/>
      </c>
      <c r="X150" s="391" t="str">
        <f>'Principles (All)'!N109</f>
        <v>N/A</v>
      </c>
      <c r="Y150" s="391" t="str">
        <f>'Principles (All)'!O109</f>
        <v>N/A</v>
      </c>
      <c r="Z150" s="391" t="str">
        <f>'Principles (All)'!P109</f>
        <v>N/A</v>
      </c>
      <c r="AJ150" s="353" t="str">
        <f t="shared" si="1"/>
        <v xml:space="preserve">AND – If the employer hires workers directly, they do so on a permanent basis where possible,
</v>
      </c>
    </row>
    <row r="151" spans="1:37" s="27" customFormat="1" ht="57" thickTop="1" thickBot="1">
      <c r="A151" s="27" t="s">
        <v>1027</v>
      </c>
      <c r="G151" s="27">
        <v>1</v>
      </c>
      <c r="H151" s="599"/>
      <c r="I151" s="607" t="str">
        <f>'Principles (All)'!E110</f>
        <v>SRA1.1.7 D.15</v>
      </c>
      <c r="J151" s="608"/>
      <c r="K151" s="609" t="str">
        <f>'Principles (All)'!J110</f>
        <v>OR – The employer implements policies to hire the same seasonal or contract workers year over year whenever possible.</v>
      </c>
      <c r="L151" s="610"/>
      <c r="M151" s="610"/>
      <c r="N151" s="610"/>
      <c r="O151" s="610"/>
      <c r="P151" s="610"/>
      <c r="Q151" s="610"/>
      <c r="R151" s="610"/>
      <c r="S151" s="610"/>
      <c r="T151" s="610"/>
      <c r="U151" s="610"/>
      <c r="V151" s="611"/>
      <c r="W151" s="412" t="str">
        <f>'Principles (All)'!M110</f>
        <v/>
      </c>
      <c r="X151" s="391" t="str">
        <f>'Principles (All)'!N110</f>
        <v>N/A</v>
      </c>
      <c r="Y151" s="391" t="str">
        <f>'Principles (All)'!O110</f>
        <v>N/A</v>
      </c>
      <c r="Z151" s="391" t="str">
        <f>'Principles (All)'!P110</f>
        <v>N/A</v>
      </c>
      <c r="AJ151" s="353" t="str">
        <f t="shared" si="1"/>
        <v xml:space="preserve">OR – The employer implements policies to hire the same seasonal or contract workers year over year whenever possible.
</v>
      </c>
    </row>
    <row r="152" spans="1:37" s="27" customFormat="1" ht="57" thickTop="1" thickBot="1">
      <c r="A152" s="27" t="s">
        <v>1027</v>
      </c>
      <c r="G152" s="27">
        <v>1</v>
      </c>
      <c r="H152" s="599"/>
      <c r="I152" s="607" t="str">
        <f>'Principles (All)'!E111</f>
        <v>SRA1.1.7 D.16</v>
      </c>
      <c r="J152" s="608"/>
      <c r="K152" s="609" t="str">
        <f>'Principles (All)'!J111</f>
        <v>AND - The employer and workers discuss how they can improve wages and productivity in mutually beneficial ways,</v>
      </c>
      <c r="L152" s="610"/>
      <c r="M152" s="610"/>
      <c r="N152" s="610"/>
      <c r="O152" s="610"/>
      <c r="P152" s="610"/>
      <c r="Q152" s="610"/>
      <c r="R152" s="610"/>
      <c r="S152" s="610"/>
      <c r="T152" s="610"/>
      <c r="U152" s="610"/>
      <c r="V152" s="611"/>
      <c r="W152" s="412" t="str">
        <f>'Principles (All)'!M111</f>
        <v/>
      </c>
      <c r="X152" s="391" t="str">
        <f>'Principles (All)'!N111</f>
        <v>N/A</v>
      </c>
      <c r="Y152" s="391" t="str">
        <f>'Principles (All)'!O111</f>
        <v>N/A</v>
      </c>
      <c r="Z152" s="391" t="str">
        <f>'Principles (All)'!P111</f>
        <v>N/A</v>
      </c>
      <c r="AJ152" s="353" t="str">
        <f t="shared" si="1"/>
        <v xml:space="preserve">AND - The employer and workers discuss how they can improve wages and productivity in mutually beneficial ways,
</v>
      </c>
    </row>
    <row r="153" spans="1:37" s="27" customFormat="1" ht="57" thickTop="1" thickBot="1">
      <c r="A153" s="27" t="s">
        <v>1027</v>
      </c>
      <c r="G153" s="27">
        <v>1</v>
      </c>
      <c r="H153" s="600"/>
      <c r="I153" s="607" t="str">
        <f>'Principles (All)'!E112</f>
        <v>SRA1.1.7 D.17</v>
      </c>
      <c r="J153" s="608"/>
      <c r="K153" s="609" t="str">
        <f>'Principles (All)'!J112</f>
        <v xml:space="preserve">AND - There are written contracts between the employer and employees in a language employees understand, with additional provisions made for illiteracy. </v>
      </c>
      <c r="L153" s="610"/>
      <c r="M153" s="610"/>
      <c r="N153" s="610"/>
      <c r="O153" s="610"/>
      <c r="P153" s="610"/>
      <c r="Q153" s="610"/>
      <c r="R153" s="610"/>
      <c r="S153" s="610"/>
      <c r="T153" s="610"/>
      <c r="U153" s="610"/>
      <c r="V153" s="611"/>
      <c r="W153" s="412" t="str">
        <f>'Principles (All)'!M112</f>
        <v/>
      </c>
      <c r="X153" s="391" t="str">
        <f>'Principles (All)'!N112</f>
        <v>N/A</v>
      </c>
      <c r="Y153" s="391" t="str">
        <f>'Principles (All)'!O112</f>
        <v>N/A</v>
      </c>
      <c r="Z153" s="391" t="str">
        <f>'Principles (All)'!P112</f>
        <v>N/A</v>
      </c>
      <c r="AJ153" s="353" t="str">
        <f t="shared" si="1"/>
        <v xml:space="preserve">AND - There are written contracts between the employer and employees in a language employees understand, with additional provisions made for illiteracy. 
</v>
      </c>
    </row>
    <row r="154" spans="1:37" s="29" customFormat="1" ht="19.8" thickTop="1" thickBot="1">
      <c r="A154" s="4" t="s">
        <v>1015</v>
      </c>
      <c r="C154" s="4"/>
      <c r="G154" s="29">
        <v>1</v>
      </c>
      <c r="H154" s="57"/>
      <c r="I154" s="55" t="str">
        <f>'Principles (All)'!G114</f>
        <v>1.1.8: Adequate rest</v>
      </c>
      <c r="J154" s="57"/>
      <c r="K154" s="59"/>
      <c r="L154" s="57"/>
      <c r="M154" s="56"/>
      <c r="N154" s="57"/>
      <c r="O154" s="57"/>
      <c r="P154" s="57"/>
      <c r="Q154" s="57"/>
      <c r="R154" s="57"/>
      <c r="S154" s="57"/>
      <c r="T154" s="57"/>
      <c r="U154" s="57"/>
      <c r="V154" s="57"/>
      <c r="W154" s="57"/>
      <c r="X154" s="57"/>
      <c r="Y154" s="57"/>
      <c r="Z154" s="59"/>
    </row>
    <row r="155" spans="1:37" s="344" customFormat="1" ht="5.4">
      <c r="A155" s="344" t="s">
        <v>1016</v>
      </c>
      <c r="G155" s="344">
        <v>1</v>
      </c>
      <c r="H155" s="345"/>
      <c r="I155" s="346"/>
      <c r="J155" s="347"/>
      <c r="K155" s="348"/>
      <c r="L155" s="349"/>
      <c r="M155" s="348"/>
      <c r="N155" s="347"/>
      <c r="O155" s="347"/>
      <c r="P155" s="347"/>
      <c r="Q155" s="347"/>
      <c r="R155" s="347"/>
      <c r="S155" s="347"/>
      <c r="T155" s="347"/>
      <c r="U155" s="347"/>
      <c r="V155" s="347"/>
      <c r="W155" s="347"/>
      <c r="X155" s="347"/>
      <c r="Y155" s="347"/>
      <c r="Z155" s="347"/>
    </row>
    <row r="156" spans="1:37" s="344" customFormat="1" ht="20.399999999999999">
      <c r="A156" s="35" t="s">
        <v>1048</v>
      </c>
      <c r="G156" s="4">
        <v>1</v>
      </c>
      <c r="H156" s="345"/>
      <c r="I156" s="346"/>
      <c r="J156" s="347"/>
      <c r="K156" s="348"/>
      <c r="L156" s="615" t="s">
        <v>959</v>
      </c>
      <c r="M156" s="615"/>
      <c r="N156" s="615"/>
      <c r="O156" s="615" t="s">
        <v>131</v>
      </c>
      <c r="P156" s="615"/>
      <c r="Q156" s="615"/>
      <c r="R156" s="615" t="s">
        <v>916</v>
      </c>
      <c r="S156" s="615"/>
      <c r="T156" s="615"/>
      <c r="U156" s="347"/>
      <c r="V156" s="347"/>
      <c r="W156" s="347"/>
      <c r="X156" s="347"/>
      <c r="Y156" s="347"/>
      <c r="Z156" s="347"/>
    </row>
    <row r="157" spans="1:37" ht="21" thickBot="1">
      <c r="A157" s="35" t="s">
        <v>1017</v>
      </c>
      <c r="B157" s="4">
        <f>MAX($B$9:B156)+1</f>
        <v>8</v>
      </c>
      <c r="G157" s="4">
        <v>1</v>
      </c>
      <c r="H157" s="602" t="s">
        <v>1018</v>
      </c>
      <c r="I157" s="603"/>
      <c r="J157" s="603"/>
      <c r="K157" s="348"/>
      <c r="L157" s="616" t="str" cm="1">
        <f t="array" ref="L157">IF(ISNUMBER(FIND(L156,'Assessment Information'!$C$59)),INDEX('Summary &amp; Results'!$BB$48:$BB$74,$B157,0),"N/A")</f>
        <v>N/A</v>
      </c>
      <c r="M157" s="617"/>
      <c r="O157" s="616" t="str" cm="1">
        <f t="array" ref="O157">IF(ISNUMBER(FIND(O156,'Assessment Information'!$C$59)),INDEX('Summary &amp; Results'!$BC$48:$BC$74,$B157,0),"N/A")</f>
        <v>N/A</v>
      </c>
      <c r="P157" s="617"/>
      <c r="Q157" s="2"/>
      <c r="R157" s="616" t="str" cm="1">
        <f t="array" ref="R157">IF(ISNUMBER(FIND(R156,'Assessment Information'!$C$59)),INDEX('Summary &amp; Results'!$BD$48:$BD$74,$B157,0),"N/A")</f>
        <v>N/A</v>
      </c>
      <c r="S157" s="617"/>
      <c r="T157" s="2"/>
      <c r="U157" s="2"/>
      <c r="V157" s="2"/>
      <c r="W157" s="2"/>
      <c r="X157" s="2"/>
      <c r="Y157" s="2"/>
      <c r="Z157" s="2"/>
    </row>
    <row r="158" spans="1:37" ht="17.399999999999999" thickTop="1" thickBot="1">
      <c r="A158" s="4" t="s">
        <v>1019</v>
      </c>
      <c r="G158" s="4">
        <v>1</v>
      </c>
      <c r="H158" s="268"/>
      <c r="I158" s="269" t="s">
        <v>1020</v>
      </c>
      <c r="J158" s="267"/>
      <c r="K158" s="265"/>
      <c r="L158" s="1"/>
      <c r="M158" s="266"/>
      <c r="N158" s="2"/>
      <c r="O158" s="2"/>
      <c r="P158" s="2"/>
      <c r="Q158" s="2"/>
      <c r="R158" s="2"/>
      <c r="S158" s="2"/>
      <c r="T158" s="2"/>
      <c r="U158" s="2"/>
      <c r="V158" s="2"/>
      <c r="W158" s="2"/>
      <c r="X158" s="2"/>
      <c r="Y158" s="2"/>
      <c r="Z158" s="2"/>
    </row>
    <row r="159" spans="1:37" ht="33.6" thickTop="1" thickBot="1">
      <c r="A159" s="4" t="s">
        <v>1021</v>
      </c>
      <c r="G159" s="4">
        <v>1</v>
      </c>
      <c r="H159" s="268"/>
      <c r="I159" s="614" t="str">
        <f>'Principles (All)'!R114</f>
        <v/>
      </c>
      <c r="J159" s="614"/>
      <c r="K159" s="614"/>
      <c r="L159" s="614"/>
      <c r="M159" s="614"/>
      <c r="N159" s="614"/>
      <c r="O159" s="614"/>
      <c r="P159" s="614"/>
      <c r="Q159" s="614"/>
      <c r="R159" s="614"/>
      <c r="S159" s="614"/>
      <c r="T159" s="614"/>
      <c r="U159" s="614"/>
      <c r="V159" s="614"/>
      <c r="W159" s="614"/>
      <c r="X159" s="614"/>
      <c r="Y159" s="414"/>
      <c r="Z159" s="2"/>
      <c r="AK159" s="355" t="str">
        <f>I159&amp;CHAR(10)</f>
        <v xml:space="preserve">
</v>
      </c>
    </row>
    <row r="160" spans="1:37" s="344" customFormat="1" ht="6.6" thickTop="1" thickBot="1">
      <c r="A160" s="344" t="s">
        <v>1022</v>
      </c>
      <c r="G160" s="344">
        <v>1</v>
      </c>
      <c r="H160" s="354"/>
      <c r="I160" s="354"/>
      <c r="J160" s="354"/>
      <c r="K160" s="348"/>
      <c r="L160" s="349"/>
      <c r="M160" s="348"/>
      <c r="N160" s="347"/>
      <c r="O160" s="347"/>
      <c r="P160" s="347"/>
      <c r="Q160" s="347"/>
      <c r="R160" s="347"/>
      <c r="S160" s="347"/>
      <c r="T160" s="347"/>
      <c r="U160" s="347"/>
      <c r="V160" s="347"/>
      <c r="W160" s="347"/>
      <c r="X160" s="347"/>
      <c r="Y160" s="347"/>
      <c r="Z160" s="347"/>
    </row>
    <row r="161" spans="1:36" ht="28.8" thickTop="1" thickBot="1">
      <c r="A161" s="4" t="s">
        <v>1023</v>
      </c>
      <c r="G161" s="4">
        <v>1</v>
      </c>
      <c r="H161" s="61"/>
      <c r="I161" s="601" t="s">
        <v>1024</v>
      </c>
      <c r="J161" s="601"/>
      <c r="K161" s="301"/>
      <c r="L161" s="301"/>
      <c r="M161" s="62" t="s">
        <v>1025</v>
      </c>
      <c r="N161" s="62"/>
      <c r="O161" s="62"/>
      <c r="P161" s="62"/>
      <c r="Q161" s="62"/>
      <c r="R161" s="62"/>
      <c r="S161" s="62"/>
      <c r="T161" s="62"/>
      <c r="U161" s="62"/>
      <c r="V161" s="62"/>
      <c r="W161" s="392"/>
      <c r="X161" s="415" t="s">
        <v>959</v>
      </c>
      <c r="Y161" s="415" t="s">
        <v>131</v>
      </c>
      <c r="Z161" s="416" t="s">
        <v>916</v>
      </c>
    </row>
    <row r="162" spans="1:36" s="27" customFormat="1" ht="75.599999999999994" thickTop="1" thickBot="1">
      <c r="A162" s="27" t="s">
        <v>1027</v>
      </c>
      <c r="G162" s="27">
        <v>1</v>
      </c>
      <c r="H162" s="598" t="s">
        <v>1028</v>
      </c>
      <c r="I162" s="612" t="str">
        <f>'Principles (All)'!E115</f>
        <v>SRA1.1.8 D.1</v>
      </c>
      <c r="J162" s="613"/>
      <c r="K162" s="604" t="str">
        <f>'Principles (All)'!J115</f>
        <v>There are reliable and transparent data available, or the assessment team is able to collect primary data through observation, surveys, document review and/or interviews in a manner safe for the assessment team or affected workers,</v>
      </c>
      <c r="L162" s="605"/>
      <c r="M162" s="605"/>
      <c r="N162" s="605"/>
      <c r="O162" s="605"/>
      <c r="P162" s="605"/>
      <c r="Q162" s="605"/>
      <c r="R162" s="605"/>
      <c r="S162" s="605"/>
      <c r="T162" s="605"/>
      <c r="U162" s="605"/>
      <c r="V162" s="606"/>
      <c r="W162" s="411" t="str">
        <f>'Principles (All)'!M115</f>
        <v/>
      </c>
      <c r="X162" s="390" t="str">
        <f>'Principles (All)'!N115</f>
        <v>N/A</v>
      </c>
      <c r="Y162" s="390" t="str">
        <f>'Principles (All)'!O115</f>
        <v>N/A</v>
      </c>
      <c r="Z162" s="390" t="str">
        <f>'Principles (All)'!P115</f>
        <v>N/A</v>
      </c>
      <c r="AJ162" s="353" t="str">
        <f t="shared" si="1"/>
        <v xml:space="preserve">There are reliable and transparent data available, or the assessment team is able to collect primary data through observation, surveys, document review and/or interviews in a manner safe for the assessment team or affected workers,
</v>
      </c>
    </row>
    <row r="163" spans="1:36" s="27" customFormat="1" ht="38.4" thickTop="1" thickBot="1">
      <c r="A163" s="27" t="s">
        <v>1027</v>
      </c>
      <c r="G163" s="27">
        <v>1</v>
      </c>
      <c r="H163" s="599"/>
      <c r="I163" s="612" t="str">
        <f>'Principles (All)'!E116</f>
        <v>SRA1.1.8 D.2</v>
      </c>
      <c r="J163" s="613"/>
      <c r="K163" s="604" t="str">
        <f>'Principles (All)'!J116</f>
        <v>AND - There is a mechanism in place for workers to record hours of work or hours of rest,</v>
      </c>
      <c r="L163" s="605"/>
      <c r="M163" s="605"/>
      <c r="N163" s="605"/>
      <c r="O163" s="605"/>
      <c r="P163" s="605"/>
      <c r="Q163" s="605"/>
      <c r="R163" s="605"/>
      <c r="S163" s="605"/>
      <c r="T163" s="605"/>
      <c r="U163" s="605"/>
      <c r="V163" s="606"/>
      <c r="W163" s="411" t="str">
        <f>'Principles (All)'!M116</f>
        <v/>
      </c>
      <c r="X163" s="390" t="str">
        <f>'Principles (All)'!N116</f>
        <v>N/A</v>
      </c>
      <c r="Y163" s="390" t="str">
        <f>'Principles (All)'!O116</f>
        <v>N/A</v>
      </c>
      <c r="Z163" s="390" t="str">
        <f>'Principles (All)'!P116</f>
        <v>N/A</v>
      </c>
      <c r="AJ163" s="353" t="str">
        <f t="shared" si="1"/>
        <v xml:space="preserve">AND - There is a mechanism in place for workers to record hours of work or hours of rest,
</v>
      </c>
    </row>
    <row r="164" spans="1:36" s="27" customFormat="1" ht="57" thickTop="1" thickBot="1">
      <c r="A164" s="27" t="s">
        <v>1027</v>
      </c>
      <c r="G164" s="27">
        <v>1</v>
      </c>
      <c r="H164" s="599"/>
      <c r="I164" s="612" t="str">
        <f>'Principles (All)'!E117</f>
        <v>SRA1.1.8 D.3</v>
      </c>
      <c r="J164" s="613"/>
      <c r="K164" s="604" t="str">
        <f>'Principles (All)'!J117</f>
        <v>AND - Working hours meet the domestic legal minimum requirements, and overtime hours are paid at a premium as required by law,</v>
      </c>
      <c r="L164" s="605"/>
      <c r="M164" s="605"/>
      <c r="N164" s="605"/>
      <c r="O164" s="605"/>
      <c r="P164" s="605"/>
      <c r="Q164" s="605"/>
      <c r="R164" s="605"/>
      <c r="S164" s="605"/>
      <c r="T164" s="605"/>
      <c r="U164" s="605"/>
      <c r="V164" s="606"/>
      <c r="W164" s="411" t="str">
        <f>'Principles (All)'!M117</f>
        <v/>
      </c>
      <c r="X164" s="390" t="str">
        <f>'Principles (All)'!N117</f>
        <v>N/A</v>
      </c>
      <c r="Y164" s="390" t="str">
        <f>'Principles (All)'!O117</f>
        <v>N/A</v>
      </c>
      <c r="Z164" s="390" t="str">
        <f>'Principles (All)'!P117</f>
        <v>N/A</v>
      </c>
      <c r="AJ164" s="353" t="str">
        <f t="shared" si="1"/>
        <v xml:space="preserve">AND - Working hours meet the domestic legal minimum requirements, and overtime hours are paid at a premium as required by law,
</v>
      </c>
    </row>
    <row r="165" spans="1:36" s="27" customFormat="1" ht="57" thickTop="1" thickBot="1">
      <c r="A165" s="27" t="s">
        <v>1027</v>
      </c>
      <c r="G165" s="27">
        <v>1</v>
      </c>
      <c r="H165" s="599"/>
      <c r="I165" s="612" t="str">
        <f>'Principles (All)'!E118</f>
        <v>SRA1.1.8 D.4</v>
      </c>
      <c r="J165" s="613"/>
      <c r="K165" s="604" t="str">
        <f>'Principles (All)'!J118</f>
        <v>AND – Workers on vessels have at least 10 hours of rest in a 24-hour period and at least 77 hours of rest in a 7-day period,</v>
      </c>
      <c r="L165" s="605"/>
      <c r="M165" s="605"/>
      <c r="N165" s="605"/>
      <c r="O165" s="605"/>
      <c r="P165" s="605"/>
      <c r="Q165" s="605"/>
      <c r="R165" s="605"/>
      <c r="S165" s="605"/>
      <c r="T165" s="605"/>
      <c r="U165" s="605"/>
      <c r="V165" s="606"/>
      <c r="W165" s="411" t="str">
        <f>'Principles (All)'!M118</f>
        <v/>
      </c>
      <c r="X165" s="390" t="str">
        <f>'Principles (All)'!N118</f>
        <v>N/A</v>
      </c>
      <c r="Y165" s="390" t="str">
        <f>'Principles (All)'!O118</f>
        <v>N/A</v>
      </c>
      <c r="Z165" s="390" t="str">
        <f>'Principles (All)'!P118</f>
        <v>N/A</v>
      </c>
      <c r="AJ165" s="353" t="str">
        <f t="shared" si="1"/>
        <v xml:space="preserve">AND – Workers on vessels have at least 10 hours of rest in a 24-hour period and at least 77 hours of rest in a 7-day period,
</v>
      </c>
    </row>
    <row r="166" spans="1:36" s="27" customFormat="1" ht="38.4" thickTop="1" thickBot="1">
      <c r="A166" s="27" t="s">
        <v>1027</v>
      </c>
      <c r="G166" s="27">
        <v>1</v>
      </c>
      <c r="H166" s="599"/>
      <c r="I166" s="612" t="str">
        <f>'Principles (All)'!E119</f>
        <v>SRA1.1.8 D.5</v>
      </c>
      <c r="J166" s="613"/>
      <c r="K166" s="604" t="str">
        <f>'Principles (All)'!J119</f>
        <v>AND - Overtime is voluntary.</v>
      </c>
      <c r="L166" s="605"/>
      <c r="M166" s="605"/>
      <c r="N166" s="605"/>
      <c r="O166" s="605"/>
      <c r="P166" s="605"/>
      <c r="Q166" s="605"/>
      <c r="R166" s="605"/>
      <c r="S166" s="605"/>
      <c r="T166" s="605"/>
      <c r="U166" s="605"/>
      <c r="V166" s="606"/>
      <c r="W166" s="411" t="str">
        <f>'Principles (All)'!M119</f>
        <v/>
      </c>
      <c r="X166" s="390" t="str">
        <f>'Principles (All)'!N119</f>
        <v>N/A</v>
      </c>
      <c r="Y166" s="390" t="str">
        <f>'Principles (All)'!O119</f>
        <v>N/A</v>
      </c>
      <c r="Z166" s="390" t="str">
        <f>'Principles (All)'!P119</f>
        <v>N/A</v>
      </c>
      <c r="AJ166" s="353" t="str">
        <f t="shared" si="1"/>
        <v xml:space="preserve">AND - Overtime is voluntary.
</v>
      </c>
    </row>
    <row r="167" spans="1:36" s="27" customFormat="1" ht="57" thickTop="1" thickBot="1">
      <c r="A167" s="27" t="s">
        <v>1027</v>
      </c>
      <c r="G167" s="27">
        <v>1</v>
      </c>
      <c r="H167" s="600"/>
      <c r="I167" s="612" t="str">
        <f>'Principles (All)'!E120</f>
        <v>SRA1.1.8 D.6</v>
      </c>
      <c r="J167" s="613"/>
      <c r="K167" s="604" t="str">
        <f>'Principles (All)'!J120</f>
        <v>AND – Workers have been made aware of expected working hours before beginning employment, and hours worked match what was expected at the time of employment.</v>
      </c>
      <c r="L167" s="605"/>
      <c r="M167" s="605"/>
      <c r="N167" s="605"/>
      <c r="O167" s="605"/>
      <c r="P167" s="605"/>
      <c r="Q167" s="605"/>
      <c r="R167" s="605"/>
      <c r="S167" s="605"/>
      <c r="T167" s="605"/>
      <c r="U167" s="605"/>
      <c r="V167" s="606"/>
      <c r="W167" s="411" t="str">
        <f>'Principles (All)'!M120</f>
        <v/>
      </c>
      <c r="X167" s="390" t="str">
        <f>'Principles (All)'!N120</f>
        <v>N/A</v>
      </c>
      <c r="Y167" s="390" t="str">
        <f>'Principles (All)'!O120</f>
        <v>N/A</v>
      </c>
      <c r="Z167" s="390" t="str">
        <f>'Principles (All)'!P120</f>
        <v>N/A</v>
      </c>
      <c r="AJ167" s="353" t="str">
        <f t="shared" si="1"/>
        <v xml:space="preserve">AND – Workers have been made aware of expected working hours before beginning employment, and hours worked match what was expected at the time of employment.
</v>
      </c>
    </row>
    <row r="168" spans="1:36" s="27" customFormat="1" ht="38.4" thickTop="1" thickBot="1">
      <c r="A168" s="27" t="s">
        <v>1027</v>
      </c>
      <c r="G168" s="27">
        <v>1</v>
      </c>
      <c r="H168" s="598" t="s">
        <v>1029</v>
      </c>
      <c r="I168" s="607" t="str">
        <f>'Principles (All)'!E121</f>
        <v>SRA1.1.8 D.7</v>
      </c>
      <c r="J168" s="608"/>
      <c r="K168" s="609" t="str">
        <f>'Principles (All)'!J121</f>
        <v>There is an independent, third-party oversight mechanism for verification of working hours,</v>
      </c>
      <c r="L168" s="610"/>
      <c r="M168" s="610"/>
      <c r="N168" s="610"/>
      <c r="O168" s="610"/>
      <c r="P168" s="610"/>
      <c r="Q168" s="610"/>
      <c r="R168" s="610"/>
      <c r="S168" s="610"/>
      <c r="T168" s="610"/>
      <c r="U168" s="610"/>
      <c r="V168" s="611"/>
      <c r="W168" s="412" t="str">
        <f>'Principles (All)'!M121</f>
        <v/>
      </c>
      <c r="X168" s="391" t="str">
        <f>'Principles (All)'!N121</f>
        <v>N/A</v>
      </c>
      <c r="Y168" s="391" t="str">
        <f>'Principles (All)'!O121</f>
        <v>N/A</v>
      </c>
      <c r="Z168" s="391" t="str">
        <f>'Principles (All)'!P121</f>
        <v>N/A</v>
      </c>
      <c r="AJ168" s="353" t="str">
        <f t="shared" si="1"/>
        <v xml:space="preserve">There is an independent, third-party oversight mechanism for verification of working hours,
</v>
      </c>
    </row>
    <row r="169" spans="1:36" s="27" customFormat="1" ht="112.8" thickTop="1" thickBot="1">
      <c r="A169" s="27" t="s">
        <v>1027</v>
      </c>
      <c r="G169" s="27">
        <v>1</v>
      </c>
      <c r="H169" s="599"/>
      <c r="I169" s="607" t="str">
        <f>'Principles (All)'!E122</f>
        <v>SRA1.1.8 D.8</v>
      </c>
      <c r="J169" s="608"/>
      <c r="K169" s="609" t="str">
        <f>'Principles (All)'!J122</f>
        <v>AND - Onshore workers do not work more than 48 hours per week even if the law permits more, and do not work more than 6 days per week,
OR – If workers are regularly working in excess of 48 hours per week and 6 days per week, management has analyzed the root causes resulting in excessive working hours and is implementing actions to reduce working hours to meet international best practices,</v>
      </c>
      <c r="L169" s="610"/>
      <c r="M169" s="610"/>
      <c r="N169" s="610"/>
      <c r="O169" s="610"/>
      <c r="P169" s="610"/>
      <c r="Q169" s="610"/>
      <c r="R169" s="610"/>
      <c r="S169" s="610"/>
      <c r="T169" s="610"/>
      <c r="U169" s="610"/>
      <c r="V169" s="611"/>
      <c r="W169" s="412" t="str">
        <f>'Principles (All)'!M122</f>
        <v/>
      </c>
      <c r="X169" s="391" t="str">
        <f>'Principles (All)'!N122</f>
        <v>N/A</v>
      </c>
      <c r="Y169" s="391" t="str">
        <f>'Principles (All)'!O122</f>
        <v>N/A</v>
      </c>
      <c r="Z169" s="391" t="str">
        <f>'Principles (All)'!P122</f>
        <v>N/A</v>
      </c>
      <c r="AJ169" s="353" t="str">
        <f t="shared" si="1"/>
        <v xml:space="preserve">AND - Onshore workers do not work more than 48 hours per week even if the law permits more, and do not work more than 6 days per week,
OR – If workers are regularly working in excess of 48 hours per week and 6 days per week, management has analyzed the root causes resulting in excessive working hours and is implementing actions to reduce working hours to meet international best practices,
</v>
      </c>
    </row>
    <row r="170" spans="1:36" s="27" customFormat="1" ht="57" thickTop="1" thickBot="1">
      <c r="A170" s="27" t="s">
        <v>1027</v>
      </c>
      <c r="G170" s="27">
        <v>1</v>
      </c>
      <c r="H170" s="599"/>
      <c r="I170" s="607" t="str">
        <f>'Principles (All)'!E123</f>
        <v>SRA1.1.8 D.9</v>
      </c>
      <c r="J170" s="608"/>
      <c r="K170" s="609" t="str">
        <f>'Principles (All)'!J123</f>
        <v xml:space="preserve">AND - Systems are in place to anticipate peak production needs and seasonal variation to ensure that excessive overtime is not required, </v>
      </c>
      <c r="L170" s="610"/>
      <c r="M170" s="610"/>
      <c r="N170" s="610"/>
      <c r="O170" s="610"/>
      <c r="P170" s="610"/>
      <c r="Q170" s="610"/>
      <c r="R170" s="610"/>
      <c r="S170" s="610"/>
      <c r="T170" s="610"/>
      <c r="U170" s="610"/>
      <c r="V170" s="611"/>
      <c r="W170" s="412" t="str">
        <f>'Principles (All)'!M123</f>
        <v/>
      </c>
      <c r="X170" s="391" t="str">
        <f>'Principles (All)'!N123</f>
        <v>N/A</v>
      </c>
      <c r="Y170" s="391" t="str">
        <f>'Principles (All)'!O123</f>
        <v>N/A</v>
      </c>
      <c r="Z170" s="391" t="str">
        <f>'Principles (All)'!P123</f>
        <v>N/A</v>
      </c>
      <c r="AJ170" s="353" t="str">
        <f t="shared" si="1"/>
        <v xml:space="preserve">AND - Systems are in place to anticipate peak production needs and seasonal variation to ensure that excessive overtime is not required, 
</v>
      </c>
    </row>
    <row r="171" spans="1:36" s="27" customFormat="1" ht="57" thickTop="1" thickBot="1">
      <c r="A171" s="27" t="s">
        <v>1027</v>
      </c>
      <c r="G171" s="27">
        <v>1</v>
      </c>
      <c r="H171" s="600"/>
      <c r="I171" s="607" t="str">
        <f>'Principles (All)'!E124</f>
        <v>SRA1.1.8 D.10</v>
      </c>
      <c r="J171" s="608"/>
      <c r="K171" s="609" t="str">
        <f>'Principles (All)'!J124</f>
        <v>AND - The workplace has paid pre- and post-natal maternity/paternity leave with adequate compensation for all permanent employees.</v>
      </c>
      <c r="L171" s="610"/>
      <c r="M171" s="610"/>
      <c r="N171" s="610"/>
      <c r="O171" s="610"/>
      <c r="P171" s="610"/>
      <c r="Q171" s="610"/>
      <c r="R171" s="610"/>
      <c r="S171" s="610"/>
      <c r="T171" s="610"/>
      <c r="U171" s="610"/>
      <c r="V171" s="611"/>
      <c r="W171" s="412" t="str">
        <f>'Principles (All)'!M124</f>
        <v/>
      </c>
      <c r="X171" s="391" t="str">
        <f>'Principles (All)'!N124</f>
        <v>N/A</v>
      </c>
      <c r="Y171" s="391" t="str">
        <f>'Principles (All)'!O124</f>
        <v>N/A</v>
      </c>
      <c r="Z171" s="391" t="str">
        <f>'Principles (All)'!P124</f>
        <v>N/A</v>
      </c>
      <c r="AJ171" s="353" t="str">
        <f t="shared" si="1"/>
        <v xml:space="preserve">AND - The workplace has paid pre- and post-natal maternity/paternity leave with adequate compensation for all permanent employees.
</v>
      </c>
    </row>
    <row r="172" spans="1:36" s="29" customFormat="1" ht="19.8" thickTop="1" thickBot="1">
      <c r="A172" s="4" t="s">
        <v>1015</v>
      </c>
      <c r="C172" s="4"/>
      <c r="G172" s="29">
        <v>1</v>
      </c>
      <c r="H172" s="57"/>
      <c r="I172" s="55" t="str">
        <f>'Principles (All)'!G126</f>
        <v>1.1.9: Access to basic services for worker housing and liveaboard vessels</v>
      </c>
      <c r="J172" s="57"/>
      <c r="K172" s="59"/>
      <c r="L172" s="57"/>
      <c r="M172" s="56"/>
      <c r="N172" s="57"/>
      <c r="O172" s="57"/>
      <c r="P172" s="57"/>
      <c r="Q172" s="57"/>
      <c r="R172" s="57"/>
      <c r="S172" s="57"/>
      <c r="T172" s="57"/>
      <c r="U172" s="57"/>
      <c r="V172" s="57"/>
      <c r="W172" s="57"/>
      <c r="X172" s="57"/>
      <c r="Y172" s="57"/>
      <c r="Z172" s="59"/>
    </row>
    <row r="173" spans="1:36" s="344" customFormat="1" ht="5.4">
      <c r="A173" s="344" t="s">
        <v>1016</v>
      </c>
      <c r="G173" s="344">
        <v>1</v>
      </c>
      <c r="H173" s="345"/>
      <c r="I173" s="346"/>
      <c r="J173" s="347"/>
      <c r="K173" s="348"/>
      <c r="L173" s="349"/>
      <c r="M173" s="348"/>
      <c r="N173" s="347"/>
      <c r="O173" s="347"/>
      <c r="P173" s="347"/>
      <c r="Q173" s="347"/>
      <c r="R173" s="347"/>
      <c r="S173" s="347"/>
      <c r="T173" s="347"/>
      <c r="U173" s="347"/>
      <c r="V173" s="347"/>
      <c r="W173" s="347"/>
      <c r="X173" s="347"/>
      <c r="Y173" s="347"/>
      <c r="Z173" s="347"/>
    </row>
    <row r="174" spans="1:36" s="344" customFormat="1" ht="20.399999999999999">
      <c r="A174" s="35" t="s">
        <v>1048</v>
      </c>
      <c r="G174" s="4">
        <v>1</v>
      </c>
      <c r="H174" s="345"/>
      <c r="I174" s="346"/>
      <c r="J174" s="347"/>
      <c r="K174" s="348"/>
      <c r="L174" s="615" t="s">
        <v>959</v>
      </c>
      <c r="M174" s="615"/>
      <c r="N174" s="615"/>
      <c r="O174" s="615" t="s">
        <v>131</v>
      </c>
      <c r="P174" s="615"/>
      <c r="Q174" s="615"/>
      <c r="R174" s="615" t="s">
        <v>916</v>
      </c>
      <c r="S174" s="615"/>
      <c r="T174" s="615"/>
      <c r="U174" s="347"/>
      <c r="V174" s="347"/>
      <c r="W174" s="347"/>
      <c r="X174" s="347"/>
      <c r="Y174" s="347"/>
      <c r="Z174" s="347"/>
    </row>
    <row r="175" spans="1:36" ht="21" thickBot="1">
      <c r="A175" s="35" t="s">
        <v>1017</v>
      </c>
      <c r="B175" s="4">
        <f>MAX($B$9:B174)+1</f>
        <v>9</v>
      </c>
      <c r="G175" s="4">
        <v>1</v>
      </c>
      <c r="H175" s="602" t="s">
        <v>1018</v>
      </c>
      <c r="I175" s="603"/>
      <c r="J175" s="603"/>
      <c r="K175" s="348"/>
      <c r="L175" s="616" t="str" cm="1">
        <f t="array" ref="L175">IF(ISNUMBER(FIND(L174,'Assessment Information'!$C$59)),INDEX('Summary &amp; Results'!$BB$48:$BB$74,$B175,0),"N/A")</f>
        <v>N/A</v>
      </c>
      <c r="M175" s="617"/>
      <c r="O175" s="616" t="str" cm="1">
        <f t="array" ref="O175">IF(ISNUMBER(FIND(O174,'Assessment Information'!$C$59)),INDEX('Summary &amp; Results'!$BC$48:$BC$74,$B175,0),"N/A")</f>
        <v>N/A</v>
      </c>
      <c r="P175" s="617"/>
      <c r="Q175" s="2"/>
      <c r="R175" s="616" t="str" cm="1">
        <f t="array" ref="R175">IF(ISNUMBER(FIND(R174,'Assessment Information'!$C$59)),INDEX('Summary &amp; Results'!$BD$48:$BD$74,$B175,0),"N/A")</f>
        <v>N/A</v>
      </c>
      <c r="S175" s="617"/>
      <c r="T175" s="2"/>
      <c r="U175" s="2"/>
      <c r="V175" s="2"/>
      <c r="W175" s="2"/>
      <c r="X175" s="2"/>
      <c r="Y175" s="2"/>
      <c r="Z175" s="2"/>
    </row>
    <row r="176" spans="1:36" ht="17.399999999999999" thickTop="1" thickBot="1">
      <c r="A176" s="4" t="s">
        <v>1019</v>
      </c>
      <c r="G176" s="4">
        <v>1</v>
      </c>
      <c r="H176" s="268"/>
      <c r="I176" s="269" t="s">
        <v>1020</v>
      </c>
      <c r="J176" s="267"/>
      <c r="K176" s="265"/>
      <c r="L176" s="1"/>
      <c r="M176" s="266"/>
      <c r="N176" s="2"/>
      <c r="O176" s="2"/>
      <c r="P176" s="2"/>
      <c r="Q176" s="2"/>
      <c r="R176" s="2"/>
      <c r="S176" s="2"/>
      <c r="T176" s="2"/>
      <c r="U176" s="2"/>
      <c r="V176" s="2"/>
      <c r="W176" s="2"/>
      <c r="X176" s="2"/>
      <c r="Y176" s="2"/>
      <c r="Z176" s="2"/>
    </row>
    <row r="177" spans="1:37" ht="33.6" thickTop="1" thickBot="1">
      <c r="A177" s="4" t="s">
        <v>1021</v>
      </c>
      <c r="G177" s="4">
        <v>1</v>
      </c>
      <c r="H177" s="268"/>
      <c r="I177" s="614" t="str">
        <f>'Principles (All)'!R126</f>
        <v/>
      </c>
      <c r="J177" s="614"/>
      <c r="K177" s="614"/>
      <c r="L177" s="614"/>
      <c r="M177" s="614"/>
      <c r="N177" s="614"/>
      <c r="O177" s="614"/>
      <c r="P177" s="614"/>
      <c r="Q177" s="614"/>
      <c r="R177" s="614"/>
      <c r="S177" s="614"/>
      <c r="T177" s="614"/>
      <c r="U177" s="614"/>
      <c r="V177" s="614"/>
      <c r="W177" s="614"/>
      <c r="X177" s="614"/>
      <c r="Y177" s="414"/>
      <c r="Z177" s="2"/>
      <c r="AK177" s="355" t="str">
        <f>I177&amp;CHAR(10)</f>
        <v xml:space="preserve">
</v>
      </c>
    </row>
    <row r="178" spans="1:37" s="344" customFormat="1" ht="6.6" thickTop="1" thickBot="1">
      <c r="A178" s="344" t="s">
        <v>1022</v>
      </c>
      <c r="G178" s="344">
        <v>1</v>
      </c>
      <c r="H178" s="354"/>
      <c r="I178" s="354"/>
      <c r="J178" s="354"/>
      <c r="K178" s="348"/>
      <c r="L178" s="349"/>
      <c r="M178" s="348"/>
      <c r="N178" s="347"/>
      <c r="O178" s="347"/>
      <c r="P178" s="347"/>
      <c r="Q178" s="347"/>
      <c r="R178" s="347"/>
      <c r="S178" s="347"/>
      <c r="T178" s="347"/>
      <c r="U178" s="347"/>
      <c r="V178" s="347"/>
      <c r="W178" s="347"/>
      <c r="X178" s="347"/>
      <c r="Y178" s="347"/>
      <c r="Z178" s="347"/>
    </row>
    <row r="179" spans="1:37" ht="28.8" thickTop="1" thickBot="1">
      <c r="A179" s="4" t="s">
        <v>1023</v>
      </c>
      <c r="G179" s="4">
        <v>1</v>
      </c>
      <c r="H179" s="61"/>
      <c r="I179" s="601" t="s">
        <v>1024</v>
      </c>
      <c r="J179" s="601"/>
      <c r="K179" s="301"/>
      <c r="L179" s="301"/>
      <c r="M179" s="62" t="s">
        <v>1025</v>
      </c>
      <c r="N179" s="62"/>
      <c r="O179" s="62"/>
      <c r="P179" s="62"/>
      <c r="Q179" s="62"/>
      <c r="R179" s="62"/>
      <c r="S179" s="62"/>
      <c r="T179" s="62"/>
      <c r="U179" s="62"/>
      <c r="V179" s="62"/>
      <c r="W179" s="392"/>
      <c r="X179" s="415" t="s">
        <v>959</v>
      </c>
      <c r="Y179" s="415" t="s">
        <v>131</v>
      </c>
      <c r="Z179" s="416" t="s">
        <v>916</v>
      </c>
    </row>
    <row r="180" spans="1:37" s="27" customFormat="1" ht="75.599999999999994" thickTop="1" thickBot="1">
      <c r="A180" s="27" t="s">
        <v>1027</v>
      </c>
      <c r="G180" s="27">
        <v>1</v>
      </c>
      <c r="H180" s="598" t="s">
        <v>1028</v>
      </c>
      <c r="I180" s="612" t="str">
        <f>'Principles (All)'!E127</f>
        <v>SRA1.1.9 D.1</v>
      </c>
      <c r="J180" s="613"/>
      <c r="K180" s="604" t="str">
        <f>'Principles (All)'!J127</f>
        <v>There are reliable and transparent data available, or the assessment team is able to collect primary data through observation, surveys, document review and/or interviews in a manner safe for the assessment team or affected workers,</v>
      </c>
      <c r="L180" s="605"/>
      <c r="M180" s="605"/>
      <c r="N180" s="605"/>
      <c r="O180" s="605"/>
      <c r="P180" s="605"/>
      <c r="Q180" s="605"/>
      <c r="R180" s="605"/>
      <c r="S180" s="605"/>
      <c r="T180" s="605"/>
      <c r="U180" s="605"/>
      <c r="V180" s="606"/>
      <c r="W180" s="411" t="str">
        <f>'Principles (All)'!M127</f>
        <v/>
      </c>
      <c r="X180" s="390" t="str">
        <f>'Principles (All)'!N127</f>
        <v>N/A</v>
      </c>
      <c r="Y180" s="390" t="str">
        <f>'Principles (All)'!O127</f>
        <v>N/A</v>
      </c>
      <c r="Z180" s="390" t="str">
        <f>'Principles (All)'!P127</f>
        <v>N/A</v>
      </c>
      <c r="AJ180" s="353" t="str">
        <f t="shared" si="1"/>
        <v xml:space="preserve">There are reliable and transparent data available, or the assessment team is able to collect primary data through observation, surveys, document review and/or interviews in a manner safe for the assessment team or affected workers,
</v>
      </c>
    </row>
    <row r="181" spans="1:37" s="27" customFormat="1" ht="57" thickTop="1" thickBot="1">
      <c r="A181" s="27" t="s">
        <v>1027</v>
      </c>
      <c r="G181" s="27">
        <v>1</v>
      </c>
      <c r="H181" s="599"/>
      <c r="I181" s="612" t="str">
        <f>'Principles (All)'!E128</f>
        <v>SRA1.1.9 D.2</v>
      </c>
      <c r="J181" s="613"/>
      <c r="K181" s="604" t="str">
        <f>'Principles (All)'!J128</f>
        <v>AND - Housing and sleeping quarters have adequate fire prevention and air ventilation, meet legal requirements, and meet basic standards of safety, decency, hygiene, and comfort,</v>
      </c>
      <c r="L181" s="605"/>
      <c r="M181" s="605"/>
      <c r="N181" s="605"/>
      <c r="O181" s="605"/>
      <c r="P181" s="605"/>
      <c r="Q181" s="605"/>
      <c r="R181" s="605"/>
      <c r="S181" s="605"/>
      <c r="T181" s="605"/>
      <c r="U181" s="605"/>
      <c r="V181" s="606"/>
      <c r="W181" s="411" t="str">
        <f>'Principles (All)'!M128</f>
        <v/>
      </c>
      <c r="X181" s="390" t="str">
        <f>'Principles (All)'!N128</f>
        <v>N/A</v>
      </c>
      <c r="Y181" s="390" t="str">
        <f>'Principles (All)'!O128</f>
        <v>N/A</v>
      </c>
      <c r="Z181" s="390" t="str">
        <f>'Principles (All)'!P128</f>
        <v>N/A</v>
      </c>
      <c r="AJ181" s="353" t="str">
        <f t="shared" si="1"/>
        <v xml:space="preserve">AND - Housing and sleeping quarters have adequate fire prevention and air ventilation, meet legal requirements, and meet basic standards of safety, decency, hygiene, and comfort,
</v>
      </c>
    </row>
    <row r="182" spans="1:37" s="27" customFormat="1" ht="57" thickTop="1" thickBot="1">
      <c r="A182" s="27" t="s">
        <v>1027</v>
      </c>
      <c r="G182" s="27">
        <v>1</v>
      </c>
      <c r="H182" s="599"/>
      <c r="I182" s="612" t="str">
        <f>'Principles (All)'!E129</f>
        <v>SRA1.1.9 D.3</v>
      </c>
      <c r="J182" s="613"/>
      <c r="K182" s="604" t="str">
        <f>'Principles (All)'!J129</f>
        <v>AND – On liveaboard vessels, there are enough bunks for each crew member to have their own,</v>
      </c>
      <c r="L182" s="605"/>
      <c r="M182" s="605"/>
      <c r="N182" s="605"/>
      <c r="O182" s="605"/>
      <c r="P182" s="605"/>
      <c r="Q182" s="605"/>
      <c r="R182" s="605"/>
      <c r="S182" s="605"/>
      <c r="T182" s="605"/>
      <c r="U182" s="605"/>
      <c r="V182" s="606"/>
      <c r="W182" s="411" t="str">
        <f>'Principles (All)'!M129</f>
        <v/>
      </c>
      <c r="X182" s="390" t="str">
        <f>'Principles (All)'!N129</f>
        <v>N/A</v>
      </c>
      <c r="Y182" s="390" t="str">
        <f>'Principles (All)'!O129</f>
        <v>N/A</v>
      </c>
      <c r="Z182" s="390" t="str">
        <f>'Principles (All)'!P129</f>
        <v>N/A</v>
      </c>
      <c r="AJ182" s="353" t="str">
        <f t="shared" si="1"/>
        <v xml:space="preserve">AND – On liveaboard vessels, there are enough bunks for each crew member to have their own,
</v>
      </c>
    </row>
    <row r="183" spans="1:37" s="27" customFormat="1" ht="57" thickTop="1" thickBot="1">
      <c r="A183" s="27" t="s">
        <v>1027</v>
      </c>
      <c r="G183" s="27">
        <v>1</v>
      </c>
      <c r="H183" s="599"/>
      <c r="I183" s="612" t="str">
        <f>'Principles (All)'!E130</f>
        <v>SRA1.1.9 D.4</v>
      </c>
      <c r="J183" s="613"/>
      <c r="K183" s="604" t="str">
        <f>'Principles (All)'!J130</f>
        <v>AND - Sanitary facilities (appropriate to vessel or based on the number of residents) with adequate privacy are provided,</v>
      </c>
      <c r="L183" s="605"/>
      <c r="M183" s="605"/>
      <c r="N183" s="605"/>
      <c r="O183" s="605"/>
      <c r="P183" s="605"/>
      <c r="Q183" s="605"/>
      <c r="R183" s="605"/>
      <c r="S183" s="605"/>
      <c r="T183" s="605"/>
      <c r="U183" s="605"/>
      <c r="V183" s="606"/>
      <c r="W183" s="411" t="str">
        <f>'Principles (All)'!M130</f>
        <v/>
      </c>
      <c r="X183" s="390" t="str">
        <f>'Principles (All)'!N130</f>
        <v>N/A</v>
      </c>
      <c r="Y183" s="390" t="str">
        <f>'Principles (All)'!O130</f>
        <v>N/A</v>
      </c>
      <c r="Z183" s="390" t="str">
        <f>'Principles (All)'!P130</f>
        <v>N/A</v>
      </c>
      <c r="AJ183" s="353" t="str">
        <f t="shared" si="1"/>
        <v xml:space="preserve">AND - Sanitary facilities (appropriate to vessel or based on the number of residents) with adequate privacy are provided,
</v>
      </c>
    </row>
    <row r="184" spans="1:37" s="27" customFormat="1" ht="57" thickTop="1" thickBot="1">
      <c r="A184" s="27" t="s">
        <v>1027</v>
      </c>
      <c r="G184" s="27">
        <v>1</v>
      </c>
      <c r="H184" s="599"/>
      <c r="I184" s="612" t="str">
        <f>'Principles (All)'!E131</f>
        <v>SRA1.1.9 D.5</v>
      </c>
      <c r="J184" s="613"/>
      <c r="K184" s="604" t="str">
        <f>'Principles (All)'!J131</f>
        <v>AND - Sleeping quarters, sanitation facilities, and employer-provided housing exits cannot be locked from the outside, and workers’ freedom of movement is not restricted,</v>
      </c>
      <c r="L184" s="605"/>
      <c r="M184" s="605"/>
      <c r="N184" s="605"/>
      <c r="O184" s="605"/>
      <c r="P184" s="605"/>
      <c r="Q184" s="605"/>
      <c r="R184" s="605"/>
      <c r="S184" s="605"/>
      <c r="T184" s="605"/>
      <c r="U184" s="605"/>
      <c r="V184" s="606"/>
      <c r="W184" s="411" t="str">
        <f>'Principles (All)'!M131</f>
        <v/>
      </c>
      <c r="X184" s="390" t="str">
        <f>'Principles (All)'!N131</f>
        <v>N/A</v>
      </c>
      <c r="Y184" s="390" t="str">
        <f>'Principles (All)'!O131</f>
        <v>N/A</v>
      </c>
      <c r="Z184" s="390" t="str">
        <f>'Principles (All)'!P131</f>
        <v>N/A</v>
      </c>
      <c r="AJ184" s="353" t="str">
        <f t="shared" si="1"/>
        <v xml:space="preserve">AND - Sleeping quarters, sanitation facilities, and employer-provided housing exits cannot be locked from the outside, and workers’ freedom of movement is not restricted,
</v>
      </c>
    </row>
    <row r="185" spans="1:37" s="27" customFormat="1" ht="57" thickTop="1" thickBot="1">
      <c r="A185" s="27" t="s">
        <v>1027</v>
      </c>
      <c r="G185" s="27">
        <v>1</v>
      </c>
      <c r="H185" s="599"/>
      <c r="I185" s="612" t="str">
        <f>'Principles (All)'!E132</f>
        <v>SRA1.1.9 D.6</v>
      </c>
      <c r="J185" s="613"/>
      <c r="K185" s="604" t="str">
        <f>'Principles (All)'!J132</f>
        <v>AND - Workers living in employer-provided housing or on board have access to adequate and sanitary food at fair prices,</v>
      </c>
      <c r="L185" s="605"/>
      <c r="M185" s="605"/>
      <c r="N185" s="605"/>
      <c r="O185" s="605"/>
      <c r="P185" s="605"/>
      <c r="Q185" s="605"/>
      <c r="R185" s="605"/>
      <c r="S185" s="605"/>
      <c r="T185" s="605"/>
      <c r="U185" s="605"/>
      <c r="V185" s="606"/>
      <c r="W185" s="411" t="str">
        <f>'Principles (All)'!M132</f>
        <v/>
      </c>
      <c r="X185" s="390" t="str">
        <f>'Principles (All)'!N132</f>
        <v>N/A</v>
      </c>
      <c r="Y185" s="390" t="str">
        <f>'Principles (All)'!O132</f>
        <v>N/A</v>
      </c>
      <c r="Z185" s="390" t="str">
        <f>'Principles (All)'!P132</f>
        <v>N/A</v>
      </c>
      <c r="AJ185" s="353" t="str">
        <f t="shared" si="1"/>
        <v xml:space="preserve">AND - Workers living in employer-provided housing or on board have access to adequate and sanitary food at fair prices,
</v>
      </c>
    </row>
    <row r="186" spans="1:37" s="27" customFormat="1" ht="38.4" thickTop="1" thickBot="1">
      <c r="A186" s="27" t="s">
        <v>1027</v>
      </c>
      <c r="G186" s="27">
        <v>1</v>
      </c>
      <c r="H186" s="599"/>
      <c r="I186" s="612" t="str">
        <f>'Principles (All)'!E133</f>
        <v>SRA1.1.9 D.7</v>
      </c>
      <c r="J186" s="613"/>
      <c r="K186" s="604" t="str">
        <f>'Principles (All)'!J133</f>
        <v>AND - Potable water is accessible to workers,</v>
      </c>
      <c r="L186" s="605"/>
      <c r="M186" s="605"/>
      <c r="N186" s="605"/>
      <c r="O186" s="605"/>
      <c r="P186" s="605"/>
      <c r="Q186" s="605"/>
      <c r="R186" s="605"/>
      <c r="S186" s="605"/>
      <c r="T186" s="605"/>
      <c r="U186" s="605"/>
      <c r="V186" s="606"/>
      <c r="W186" s="411" t="str">
        <f>'Principles (All)'!M133</f>
        <v/>
      </c>
      <c r="X186" s="390" t="str">
        <f>'Principles (All)'!N133</f>
        <v>N/A</v>
      </c>
      <c r="Y186" s="390" t="str">
        <f>'Principles (All)'!O133</f>
        <v>N/A</v>
      </c>
      <c r="Z186" s="390" t="str">
        <f>'Principles (All)'!P133</f>
        <v>N/A</v>
      </c>
      <c r="AJ186" s="353" t="str">
        <f t="shared" si="1"/>
        <v xml:space="preserve">AND - Potable water is accessible to workers,
</v>
      </c>
    </row>
    <row r="187" spans="1:37" s="27" customFormat="1" ht="57" thickTop="1" thickBot="1">
      <c r="A187" s="27" t="s">
        <v>1027</v>
      </c>
      <c r="G187" s="27">
        <v>1</v>
      </c>
      <c r="H187" s="600"/>
      <c r="I187" s="612" t="str">
        <f>'Principles (All)'!E134</f>
        <v>SRA1.1.9 D.8</v>
      </c>
      <c r="J187" s="613"/>
      <c r="K187" s="604" t="str">
        <f>'Principles (All)'!J134</f>
        <v>AND – Vessel owners and captains abide by flag state legislation that defines the frequency with which vessels must come into port.</v>
      </c>
      <c r="L187" s="605"/>
      <c r="M187" s="605"/>
      <c r="N187" s="605"/>
      <c r="O187" s="605"/>
      <c r="P187" s="605"/>
      <c r="Q187" s="605"/>
      <c r="R187" s="605"/>
      <c r="S187" s="605"/>
      <c r="T187" s="605"/>
      <c r="U187" s="605"/>
      <c r="V187" s="606"/>
      <c r="W187" s="411" t="str">
        <f>'Principles (All)'!M134</f>
        <v/>
      </c>
      <c r="X187" s="390" t="str">
        <f>'Principles (All)'!N134</f>
        <v>N/A</v>
      </c>
      <c r="Y187" s="390" t="str">
        <f>'Principles (All)'!O134</f>
        <v>N/A</v>
      </c>
      <c r="Z187" s="390" t="str">
        <f>'Principles (All)'!P134</f>
        <v>N/A</v>
      </c>
      <c r="AJ187" s="353" t="str">
        <f t="shared" si="1"/>
        <v xml:space="preserve">AND – Vessel owners and captains abide by flag state legislation that defines the frequency with which vessels must come into port.
</v>
      </c>
    </row>
    <row r="188" spans="1:37" s="27" customFormat="1" ht="57" thickTop="1" thickBot="1">
      <c r="A188" s="27" t="s">
        <v>1027</v>
      </c>
      <c r="G188" s="27">
        <v>1</v>
      </c>
      <c r="H188" s="598" t="s">
        <v>1029</v>
      </c>
      <c r="I188" s="607" t="str">
        <f>'Principles (All)'!E135</f>
        <v>SRA1.1.9 D.9</v>
      </c>
      <c r="J188" s="608"/>
      <c r="K188" s="609" t="str">
        <f>'Principles (All)'!J135</f>
        <v xml:space="preserve">There are separate sanitary facilities for men and women, or sanitary facilities can be locked from the inside, </v>
      </c>
      <c r="L188" s="610"/>
      <c r="M188" s="610"/>
      <c r="N188" s="610"/>
      <c r="O188" s="610"/>
      <c r="P188" s="610"/>
      <c r="Q188" s="610"/>
      <c r="R188" s="610"/>
      <c r="S188" s="610"/>
      <c r="T188" s="610"/>
      <c r="U188" s="610"/>
      <c r="V188" s="611"/>
      <c r="W188" s="412" t="str">
        <f>'Principles (All)'!M135</f>
        <v/>
      </c>
      <c r="X188" s="391" t="str">
        <f>'Principles (All)'!N135</f>
        <v>N/A</v>
      </c>
      <c r="Y188" s="391" t="str">
        <f>'Principles (All)'!O135</f>
        <v>N/A</v>
      </c>
      <c r="Z188" s="391" t="str">
        <f>'Principles (All)'!P135</f>
        <v>N/A</v>
      </c>
      <c r="AJ188" s="353" t="str">
        <f t="shared" si="1"/>
        <v xml:space="preserve">There are separate sanitary facilities for men and women, or sanitary facilities can be locked from the inside, 
</v>
      </c>
    </row>
    <row r="189" spans="1:37" s="27" customFormat="1" ht="38.4" thickTop="1" thickBot="1">
      <c r="A189" s="27" t="s">
        <v>1027</v>
      </c>
      <c r="G189" s="27">
        <v>1</v>
      </c>
      <c r="H189" s="599"/>
      <c r="I189" s="607" t="str">
        <f>'Principles (All)'!E136</f>
        <v>SRA1.1.9 D.10</v>
      </c>
      <c r="J189" s="608"/>
      <c r="K189" s="609" t="str">
        <f>'Principles (All)'!J136</f>
        <v xml:space="preserve">AND - There are separate sleeping quarters for men and women, </v>
      </c>
      <c r="L189" s="610"/>
      <c r="M189" s="610"/>
      <c r="N189" s="610"/>
      <c r="O189" s="610"/>
      <c r="P189" s="610"/>
      <c r="Q189" s="610"/>
      <c r="R189" s="610"/>
      <c r="S189" s="610"/>
      <c r="T189" s="610"/>
      <c r="U189" s="610"/>
      <c r="V189" s="611"/>
      <c r="W189" s="412" t="str">
        <f>'Principles (All)'!M136</f>
        <v/>
      </c>
      <c r="X189" s="391" t="str">
        <f>'Principles (All)'!N136</f>
        <v>N/A</v>
      </c>
      <c r="Y189" s="391" t="str">
        <f>'Principles (All)'!O136</f>
        <v>N/A</v>
      </c>
      <c r="Z189" s="391" t="str">
        <f>'Principles (All)'!P136</f>
        <v>N/A</v>
      </c>
      <c r="AJ189" s="353" t="str">
        <f t="shared" si="1"/>
        <v xml:space="preserve">AND - There are separate sleeping quarters for men and women, 
</v>
      </c>
    </row>
    <row r="190" spans="1:37" s="27" customFormat="1" ht="57" thickTop="1" thickBot="1">
      <c r="A190" s="27" t="s">
        <v>1027</v>
      </c>
      <c r="G190" s="27">
        <v>1</v>
      </c>
      <c r="H190" s="599"/>
      <c r="I190" s="607" t="str">
        <f>'Principles (All)'!E137</f>
        <v>SRA1.1.9 D.11</v>
      </c>
      <c r="J190" s="608"/>
      <c r="K190" s="609" t="str">
        <f>'Principles (All)'!J137</f>
        <v>AND –Workers or their representatives and vessel owners/management meet regularly to discuss vessel or housing improvements,</v>
      </c>
      <c r="L190" s="610"/>
      <c r="M190" s="610"/>
      <c r="N190" s="610"/>
      <c r="O190" s="610"/>
      <c r="P190" s="610"/>
      <c r="Q190" s="610"/>
      <c r="R190" s="610"/>
      <c r="S190" s="610"/>
      <c r="T190" s="610"/>
      <c r="U190" s="610"/>
      <c r="V190" s="611"/>
      <c r="W190" s="412" t="str">
        <f>'Principles (All)'!M137</f>
        <v/>
      </c>
      <c r="X190" s="391" t="str">
        <f>'Principles (All)'!N137</f>
        <v>N/A</v>
      </c>
      <c r="Y190" s="391" t="str">
        <f>'Principles (All)'!O137</f>
        <v>N/A</v>
      </c>
      <c r="Z190" s="391" t="str">
        <f>'Principles (All)'!P137</f>
        <v>N/A</v>
      </c>
      <c r="AJ190" s="353" t="str">
        <f t="shared" si="1"/>
        <v xml:space="preserve">AND –Workers or their representatives and vessel owners/management meet regularly to discuss vessel or housing improvements,
</v>
      </c>
    </row>
    <row r="191" spans="1:37" s="27" customFormat="1" ht="57" thickTop="1" thickBot="1">
      <c r="A191" s="27" t="s">
        <v>1027</v>
      </c>
      <c r="G191" s="27">
        <v>1</v>
      </c>
      <c r="H191" s="599"/>
      <c r="I191" s="607" t="str">
        <f>'Principles (All)'!E138</f>
        <v>SRA1.1.9 D.12</v>
      </c>
      <c r="J191" s="608"/>
      <c r="K191" s="609" t="str">
        <f>'Principles (All)'!J138</f>
        <v>AND – When liveaboard vessels are docked at port, workers are provided adequate housing accommodation on shore wherever feasible under national law,</v>
      </c>
      <c r="L191" s="610"/>
      <c r="M191" s="610"/>
      <c r="N191" s="610"/>
      <c r="O191" s="610"/>
      <c r="P191" s="610"/>
      <c r="Q191" s="610"/>
      <c r="R191" s="610"/>
      <c r="S191" s="610"/>
      <c r="T191" s="610"/>
      <c r="U191" s="610"/>
      <c r="V191" s="611"/>
      <c r="W191" s="412" t="str">
        <f>'Principles (All)'!M138</f>
        <v/>
      </c>
      <c r="X191" s="391" t="str">
        <f>'Principles (All)'!N138</f>
        <v>N/A</v>
      </c>
      <c r="Y191" s="391" t="str">
        <f>'Principles (All)'!O138</f>
        <v>N/A</v>
      </c>
      <c r="Z191" s="391" t="str">
        <f>'Principles (All)'!P138</f>
        <v>N/A</v>
      </c>
      <c r="AJ191" s="353" t="str">
        <f t="shared" ref="AJ191:AJ284" si="2">K191&amp;CHAR(10)</f>
        <v xml:space="preserve">AND – When liveaboard vessels are docked at port, workers are provided adequate housing accommodation on shore wherever feasible under national law,
</v>
      </c>
    </row>
    <row r="192" spans="1:37" s="27" customFormat="1" ht="57" thickTop="1" thickBot="1">
      <c r="A192" s="27" t="s">
        <v>1027</v>
      </c>
      <c r="G192" s="27">
        <v>1</v>
      </c>
      <c r="H192" s="600"/>
      <c r="I192" s="607" t="str">
        <f>'Principles (All)'!E139</f>
        <v>SRA1.1.9 D.13</v>
      </c>
      <c r="J192" s="608"/>
      <c r="K192" s="609" t="str">
        <f>'Principles (All)'!J139</f>
        <v>AND – Where families of workers are hosted in worker-provided housing, the fishery/farm/facility provides childcare.</v>
      </c>
      <c r="L192" s="610"/>
      <c r="M192" s="610"/>
      <c r="N192" s="610"/>
      <c r="O192" s="610"/>
      <c r="P192" s="610"/>
      <c r="Q192" s="610"/>
      <c r="R192" s="610"/>
      <c r="S192" s="610"/>
      <c r="T192" s="610"/>
      <c r="U192" s="610"/>
      <c r="V192" s="611"/>
      <c r="W192" s="412" t="str">
        <f>'Principles (All)'!M139</f>
        <v/>
      </c>
      <c r="X192" s="391" t="str">
        <f>'Principles (All)'!N139</f>
        <v>N/A</v>
      </c>
      <c r="Y192" s="391" t="str">
        <f>'Principles (All)'!O139</f>
        <v>N/A</v>
      </c>
      <c r="Z192" s="391" t="str">
        <f>'Principles (All)'!P139</f>
        <v>N/A</v>
      </c>
      <c r="AJ192" s="353" t="str">
        <f t="shared" si="2"/>
        <v xml:space="preserve">AND – Where families of workers are hosted in worker-provided housing, the fishery/farm/facility provides childcare.
</v>
      </c>
    </row>
    <row r="193" spans="1:37" s="29" customFormat="1" ht="19.8" thickTop="1" thickBot="1">
      <c r="A193" s="4" t="s">
        <v>1015</v>
      </c>
      <c r="C193" s="4"/>
      <c r="G193" s="29">
        <v>1</v>
      </c>
      <c r="H193" s="57"/>
      <c r="I193" s="55" t="str">
        <f>'Principles (All)'!G141</f>
        <v>1.1.10: Occupational safety</v>
      </c>
      <c r="J193" s="57"/>
      <c r="K193" s="59"/>
      <c r="L193" s="57"/>
      <c r="M193" s="56"/>
      <c r="N193" s="57"/>
      <c r="O193" s="57"/>
      <c r="P193" s="57"/>
      <c r="Q193" s="57"/>
      <c r="R193" s="57"/>
      <c r="S193" s="57"/>
      <c r="T193" s="57"/>
      <c r="U193" s="57"/>
      <c r="V193" s="57"/>
      <c r="W193" s="57"/>
      <c r="X193" s="57"/>
      <c r="Y193" s="57"/>
      <c r="Z193" s="59"/>
    </row>
    <row r="194" spans="1:37" s="344" customFormat="1" ht="5.4">
      <c r="A194" s="344" t="s">
        <v>1016</v>
      </c>
      <c r="G194" s="344">
        <v>1</v>
      </c>
      <c r="H194" s="345"/>
      <c r="I194" s="346"/>
      <c r="J194" s="347"/>
      <c r="K194" s="348"/>
      <c r="L194" s="349"/>
      <c r="M194" s="348"/>
      <c r="N194" s="347"/>
      <c r="O194" s="347"/>
      <c r="P194" s="347"/>
      <c r="Q194" s="347"/>
      <c r="R194" s="347"/>
      <c r="S194" s="347"/>
      <c r="T194" s="347"/>
      <c r="U194" s="347"/>
      <c r="V194" s="347"/>
      <c r="W194" s="347"/>
      <c r="X194" s="347"/>
      <c r="Y194" s="347"/>
      <c r="Z194" s="347"/>
    </row>
    <row r="195" spans="1:37" s="344" customFormat="1" ht="20.399999999999999">
      <c r="A195" s="35" t="s">
        <v>1048</v>
      </c>
      <c r="G195" s="4">
        <v>1</v>
      </c>
      <c r="H195" s="345"/>
      <c r="I195" s="346"/>
      <c r="J195" s="347"/>
      <c r="K195" s="348"/>
      <c r="L195" s="615" t="s">
        <v>959</v>
      </c>
      <c r="M195" s="615"/>
      <c r="N195" s="615"/>
      <c r="O195" s="615" t="s">
        <v>131</v>
      </c>
      <c r="P195" s="615"/>
      <c r="Q195" s="615"/>
      <c r="R195" s="615" t="s">
        <v>916</v>
      </c>
      <c r="S195" s="615"/>
      <c r="T195" s="615"/>
      <c r="U195" s="347"/>
      <c r="V195" s="347"/>
      <c r="W195" s="347"/>
      <c r="X195" s="347"/>
      <c r="Y195" s="347"/>
      <c r="Z195" s="347"/>
    </row>
    <row r="196" spans="1:37" ht="21" thickBot="1">
      <c r="A196" s="35" t="s">
        <v>1017</v>
      </c>
      <c r="B196" s="4">
        <f>MAX($B$9:B195)+1</f>
        <v>10</v>
      </c>
      <c r="G196" s="4">
        <v>1</v>
      </c>
      <c r="H196" s="602" t="s">
        <v>1018</v>
      </c>
      <c r="I196" s="603"/>
      <c r="J196" s="603"/>
      <c r="K196" s="348"/>
      <c r="L196" s="616" t="str" cm="1">
        <f t="array" ref="L196">IF(ISNUMBER(FIND(L195,'Assessment Information'!$C$59)),INDEX('Summary &amp; Results'!$BB$48:$BB$74,$B196,0),"N/A")</f>
        <v>N/A</v>
      </c>
      <c r="M196" s="617"/>
      <c r="O196" s="616" t="str" cm="1">
        <f t="array" ref="O196">IF(ISNUMBER(FIND(O195,'Assessment Information'!$C$59)),INDEX('Summary &amp; Results'!$BC$48:$BC$74,$B196,0),"N/A")</f>
        <v>N/A</v>
      </c>
      <c r="P196" s="617"/>
      <c r="Q196" s="2"/>
      <c r="R196" s="616" t="str" cm="1">
        <f t="array" ref="R196">IF(ISNUMBER(FIND(R195,'Assessment Information'!$C$59)),INDEX('Summary &amp; Results'!$BD$48:$BD$74,$B196,0),"N/A")</f>
        <v>N/A</v>
      </c>
      <c r="S196" s="617"/>
      <c r="T196" s="2"/>
      <c r="U196" s="2"/>
      <c r="V196" s="2"/>
      <c r="W196" s="2"/>
      <c r="X196" s="2"/>
      <c r="Y196" s="2"/>
      <c r="Z196" s="2"/>
    </row>
    <row r="197" spans="1:37" ht="17.399999999999999" thickTop="1" thickBot="1">
      <c r="A197" s="4" t="s">
        <v>1019</v>
      </c>
      <c r="G197" s="4">
        <v>1</v>
      </c>
      <c r="H197" s="268"/>
      <c r="I197" s="269" t="s">
        <v>1020</v>
      </c>
      <c r="J197" s="267"/>
      <c r="K197" s="265"/>
      <c r="L197" s="1"/>
      <c r="M197" s="266"/>
      <c r="N197" s="2"/>
      <c r="O197" s="2"/>
      <c r="P197" s="2"/>
      <c r="Q197" s="2"/>
      <c r="R197" s="2"/>
      <c r="S197" s="2"/>
      <c r="T197" s="2"/>
      <c r="U197" s="2"/>
      <c r="V197" s="2"/>
      <c r="W197" s="2"/>
      <c r="X197" s="2"/>
      <c r="Y197" s="2"/>
      <c r="Z197" s="2"/>
    </row>
    <row r="198" spans="1:37" ht="33.6" thickTop="1" thickBot="1">
      <c r="A198" s="4" t="s">
        <v>1021</v>
      </c>
      <c r="G198" s="4">
        <v>1</v>
      </c>
      <c r="H198" s="268"/>
      <c r="I198" s="614" t="str">
        <f>'Principles (All)'!R141</f>
        <v/>
      </c>
      <c r="J198" s="614"/>
      <c r="K198" s="614"/>
      <c r="L198" s="614"/>
      <c r="M198" s="614"/>
      <c r="N198" s="614"/>
      <c r="O198" s="614"/>
      <c r="P198" s="614"/>
      <c r="Q198" s="614"/>
      <c r="R198" s="614"/>
      <c r="S198" s="614"/>
      <c r="T198" s="614"/>
      <c r="U198" s="614"/>
      <c r="V198" s="614"/>
      <c r="W198" s="614"/>
      <c r="X198" s="614"/>
      <c r="Y198" s="414"/>
      <c r="Z198" s="2"/>
      <c r="AK198" s="355" t="str">
        <f>I198&amp;CHAR(10)</f>
        <v xml:space="preserve">
</v>
      </c>
    </row>
    <row r="199" spans="1:37" s="344" customFormat="1" ht="6.6" thickTop="1" thickBot="1">
      <c r="A199" s="344" t="s">
        <v>1022</v>
      </c>
      <c r="G199" s="344">
        <v>1</v>
      </c>
      <c r="H199" s="354"/>
      <c r="I199" s="354"/>
      <c r="J199" s="354"/>
      <c r="K199" s="348"/>
      <c r="L199" s="349"/>
      <c r="M199" s="348"/>
      <c r="N199" s="347"/>
      <c r="O199" s="347"/>
      <c r="P199" s="347"/>
      <c r="Q199" s="347"/>
      <c r="R199" s="347"/>
      <c r="S199" s="347"/>
      <c r="T199" s="347"/>
      <c r="U199" s="347"/>
      <c r="V199" s="347"/>
      <c r="W199" s="347"/>
      <c r="X199" s="347"/>
      <c r="Y199" s="347"/>
      <c r="Z199" s="347"/>
    </row>
    <row r="200" spans="1:37" ht="28.8" thickTop="1" thickBot="1">
      <c r="A200" s="4" t="s">
        <v>1023</v>
      </c>
      <c r="G200" s="4">
        <v>1</v>
      </c>
      <c r="H200" s="61"/>
      <c r="I200" s="601" t="s">
        <v>1024</v>
      </c>
      <c r="J200" s="601"/>
      <c r="K200" s="301"/>
      <c r="L200" s="301"/>
      <c r="M200" s="62" t="s">
        <v>1025</v>
      </c>
      <c r="N200" s="62"/>
      <c r="O200" s="62"/>
      <c r="P200" s="62"/>
      <c r="Q200" s="62"/>
      <c r="R200" s="62"/>
      <c r="S200" s="62"/>
      <c r="T200" s="62"/>
      <c r="U200" s="62"/>
      <c r="V200" s="62"/>
      <c r="W200" s="392"/>
      <c r="X200" s="415" t="s">
        <v>959</v>
      </c>
      <c r="Y200" s="415" t="s">
        <v>131</v>
      </c>
      <c r="Z200" s="416" t="s">
        <v>916</v>
      </c>
    </row>
    <row r="201" spans="1:37" s="27" customFormat="1" ht="75.599999999999994" thickTop="1" thickBot="1">
      <c r="A201" s="27" t="s">
        <v>1027</v>
      </c>
      <c r="G201" s="27">
        <v>1</v>
      </c>
      <c r="H201" s="598" t="s">
        <v>1028</v>
      </c>
      <c r="I201" s="612" t="str">
        <f>'Principles (All)'!E142</f>
        <v>SRA1.1.10 D.1</v>
      </c>
      <c r="J201" s="613"/>
      <c r="K201" s="604" t="str">
        <f>'Principles (All)'!J142</f>
        <v>There are reliable and transparent data available, or the assessment team is able to collect primary data through observation, surveys, document review and/or interviews in a manner safe for the assessment team or affected workers,</v>
      </c>
      <c r="L201" s="605"/>
      <c r="M201" s="605"/>
      <c r="N201" s="605"/>
      <c r="O201" s="605"/>
      <c r="P201" s="605"/>
      <c r="Q201" s="605"/>
      <c r="R201" s="605"/>
      <c r="S201" s="605"/>
      <c r="T201" s="605"/>
      <c r="U201" s="605"/>
      <c r="V201" s="606"/>
      <c r="W201" s="411" t="str">
        <f>'Principles (All)'!M142</f>
        <v/>
      </c>
      <c r="X201" s="390" t="str">
        <f>'Principles (All)'!N142</f>
        <v>N/A</v>
      </c>
      <c r="Y201" s="390" t="str">
        <f>'Principles (All)'!O142</f>
        <v>N/A</v>
      </c>
      <c r="Z201" s="390" t="str">
        <f>'Principles (All)'!P142</f>
        <v>N/A</v>
      </c>
      <c r="AJ201" s="353" t="str">
        <f t="shared" si="2"/>
        <v xml:space="preserve">There are reliable and transparent data available, or the assessment team is able to collect primary data through observation, surveys, document review and/or interviews in a manner safe for the assessment team or affected workers,
</v>
      </c>
    </row>
    <row r="202" spans="1:37" s="27" customFormat="1" ht="57" thickTop="1" thickBot="1">
      <c r="A202" s="27" t="s">
        <v>1027</v>
      </c>
      <c r="G202" s="27">
        <v>1</v>
      </c>
      <c r="H202" s="599"/>
      <c r="I202" s="612" t="str">
        <f>'Principles (All)'!E143</f>
        <v>SRA1.1.10 D.2</v>
      </c>
      <c r="J202" s="613"/>
      <c r="K202" s="604" t="str">
        <f>'Principles (All)'!J143</f>
        <v>AND - On vessels conducting fishing trips longer than 3 days, vessels carry a crew list and provide a copy to authorized persons ashore at the time of vessel departure,</v>
      </c>
      <c r="L202" s="605"/>
      <c r="M202" s="605"/>
      <c r="N202" s="605"/>
      <c r="O202" s="605"/>
      <c r="P202" s="605"/>
      <c r="Q202" s="605"/>
      <c r="R202" s="605"/>
      <c r="S202" s="605"/>
      <c r="T202" s="605"/>
      <c r="U202" s="605"/>
      <c r="V202" s="606"/>
      <c r="W202" s="411" t="str">
        <f>'Principles (All)'!M143</f>
        <v/>
      </c>
      <c r="X202" s="390" t="str">
        <f>'Principles (All)'!N143</f>
        <v>N/A</v>
      </c>
      <c r="Y202" s="390" t="str">
        <f>'Principles (All)'!O143</f>
        <v>N/A</v>
      </c>
      <c r="Z202" s="390" t="str">
        <f>'Principles (All)'!P143</f>
        <v>N/A</v>
      </c>
      <c r="AJ202" s="353" t="str">
        <f t="shared" si="2"/>
        <v xml:space="preserve">AND - On vessels conducting fishing trips longer than 3 days, vessels carry a crew list and provide a copy to authorized persons ashore at the time of vessel departure,
</v>
      </c>
    </row>
    <row r="203" spans="1:37" s="27" customFormat="1" ht="75.599999999999994" thickTop="1" thickBot="1">
      <c r="A203" s="27" t="s">
        <v>1027</v>
      </c>
      <c r="G203" s="27">
        <v>1</v>
      </c>
      <c r="H203" s="599"/>
      <c r="I203" s="612" t="str">
        <f>'Principles (All)'!E144</f>
        <v>SRA1.1.10 D.3</v>
      </c>
      <c r="J203" s="613"/>
      <c r="K203" s="604" t="str">
        <f>'Principles (All)'!J144</f>
        <v>AND - Workers have access to communication equipment on board that can be used for emergencies or safety purposes and understand how to use it; this includes a radio on board large vessels,</v>
      </c>
      <c r="L203" s="605"/>
      <c r="M203" s="605"/>
      <c r="N203" s="605"/>
      <c r="O203" s="605"/>
      <c r="P203" s="605"/>
      <c r="Q203" s="605"/>
      <c r="R203" s="605"/>
      <c r="S203" s="605"/>
      <c r="T203" s="605"/>
      <c r="U203" s="605"/>
      <c r="V203" s="606"/>
      <c r="W203" s="411" t="str">
        <f>'Principles (All)'!M144</f>
        <v/>
      </c>
      <c r="X203" s="390" t="str">
        <f>'Principles (All)'!N144</f>
        <v>N/A</v>
      </c>
      <c r="Y203" s="390" t="str">
        <f>'Principles (All)'!O144</f>
        <v>N/A</v>
      </c>
      <c r="Z203" s="390" t="str">
        <f>'Principles (All)'!P144</f>
        <v>N/A</v>
      </c>
      <c r="AJ203" s="353" t="str">
        <f t="shared" si="2"/>
        <v xml:space="preserve">AND - Workers have access to communication equipment on board that can be used for emergencies or safety purposes and understand how to use it; this includes a radio on board large vessels,
</v>
      </c>
    </row>
    <row r="204" spans="1:37" s="27" customFormat="1" ht="75.599999999999994" thickTop="1" thickBot="1">
      <c r="A204" s="27" t="s">
        <v>1027</v>
      </c>
      <c r="G204" s="27">
        <v>1</v>
      </c>
      <c r="H204" s="599"/>
      <c r="I204" s="612" t="str">
        <f>'Principles (All)'!E145</f>
        <v>SRA1.1.10 D.4</v>
      </c>
      <c r="J204" s="613"/>
      <c r="K204" s="604" t="str">
        <f>'Principles (All)'!J145</f>
        <v>AND - Adequate personal protective equipment (PPE) (i.e., life jackets, gloves) is provided on board or in the workplace at no cost (unless on a single-handed vessel or self-employed farmer with no employees),</v>
      </c>
      <c r="L204" s="605"/>
      <c r="M204" s="605"/>
      <c r="N204" s="605"/>
      <c r="O204" s="605"/>
      <c r="P204" s="605"/>
      <c r="Q204" s="605"/>
      <c r="R204" s="605"/>
      <c r="S204" s="605"/>
      <c r="T204" s="605"/>
      <c r="U204" s="605"/>
      <c r="V204" s="606"/>
      <c r="W204" s="411" t="str">
        <f>'Principles (All)'!M145</f>
        <v/>
      </c>
      <c r="X204" s="390" t="str">
        <f>'Principles (All)'!N145</f>
        <v>N/A</v>
      </c>
      <c r="Y204" s="390" t="str">
        <f>'Principles (All)'!O145</f>
        <v>N/A</v>
      </c>
      <c r="Z204" s="390" t="str">
        <f>'Principles (All)'!P145</f>
        <v>N/A</v>
      </c>
      <c r="AJ204" s="353" t="str">
        <f t="shared" si="2"/>
        <v xml:space="preserve">AND - Adequate personal protective equipment (PPE) (i.e., life jackets, gloves) is provided on board or in the workplace at no cost (unless on a single-handed vessel or self-employed farmer with no employees),
</v>
      </c>
    </row>
    <row r="205" spans="1:37" s="27" customFormat="1" ht="38.4" thickTop="1" thickBot="1">
      <c r="A205" s="27" t="s">
        <v>1027</v>
      </c>
      <c r="G205" s="27">
        <v>1</v>
      </c>
      <c r="H205" s="599"/>
      <c r="I205" s="612" t="str">
        <f>'Principles (All)'!E146</f>
        <v>SRA1.1.10 D.5</v>
      </c>
      <c r="J205" s="613"/>
      <c r="K205" s="604" t="str">
        <f>'Principles (All)'!J146</f>
        <v xml:space="preserve">AND - Workplace has a properly implemented health and safety policy, </v>
      </c>
      <c r="L205" s="605"/>
      <c r="M205" s="605"/>
      <c r="N205" s="605"/>
      <c r="O205" s="605"/>
      <c r="P205" s="605"/>
      <c r="Q205" s="605"/>
      <c r="R205" s="605"/>
      <c r="S205" s="605"/>
      <c r="T205" s="605"/>
      <c r="U205" s="605"/>
      <c r="V205" s="606"/>
      <c r="W205" s="411" t="str">
        <f>'Principles (All)'!M146</f>
        <v/>
      </c>
      <c r="X205" s="390" t="str">
        <f>'Principles (All)'!N146</f>
        <v>N/A</v>
      </c>
      <c r="Y205" s="390" t="str">
        <f>'Principles (All)'!O146</f>
        <v>N/A</v>
      </c>
      <c r="Z205" s="390" t="str">
        <f>'Principles (All)'!P146</f>
        <v>N/A</v>
      </c>
      <c r="AJ205" s="353" t="str">
        <f t="shared" si="2"/>
        <v xml:space="preserve">AND - Workplace has a properly implemented health and safety policy, 
</v>
      </c>
    </row>
    <row r="206" spans="1:37" s="27" customFormat="1" ht="75.599999999999994" thickTop="1" thickBot="1">
      <c r="A206" s="27" t="s">
        <v>1027</v>
      </c>
      <c r="G206" s="27">
        <v>1</v>
      </c>
      <c r="H206" s="599"/>
      <c r="I206" s="612" t="str">
        <f>'Principles (All)'!E147</f>
        <v>SRA1.1.10 D.6</v>
      </c>
      <c r="J206" s="613"/>
      <c r="K206" s="604" t="str">
        <f>'Principles (All)'!J147</f>
        <v xml:space="preserve">AND - Workers and managers are trained in health and safety procedures, on proper use of PPE, and safe operation of any equipment they use (unless on a single-handed vessel or self-employed farmer with no employees),     </v>
      </c>
      <c r="L206" s="605"/>
      <c r="M206" s="605"/>
      <c r="N206" s="605"/>
      <c r="O206" s="605"/>
      <c r="P206" s="605"/>
      <c r="Q206" s="605"/>
      <c r="R206" s="605"/>
      <c r="S206" s="605"/>
      <c r="T206" s="605"/>
      <c r="U206" s="605"/>
      <c r="V206" s="606"/>
      <c r="W206" s="411" t="str">
        <f>'Principles (All)'!M147</f>
        <v/>
      </c>
      <c r="X206" s="390" t="str">
        <f>'Principles (All)'!N147</f>
        <v>N/A</v>
      </c>
      <c r="Y206" s="390" t="str">
        <f>'Principles (All)'!O147</f>
        <v>N/A</v>
      </c>
      <c r="Z206" s="390" t="str">
        <f>'Principles (All)'!P147</f>
        <v>N/A</v>
      </c>
      <c r="AJ206" s="353" t="str">
        <f t="shared" si="2"/>
        <v xml:space="preserve">AND - Workers and managers are trained in health and safety procedures, on proper use of PPE, and safe operation of any equipment they use (unless on a single-handed vessel or self-employed farmer with no employees),     
</v>
      </c>
    </row>
    <row r="207" spans="1:37" s="27" customFormat="1" ht="57" thickTop="1" thickBot="1">
      <c r="A207" s="27" t="s">
        <v>1027</v>
      </c>
      <c r="G207" s="27">
        <v>1</v>
      </c>
      <c r="H207" s="599"/>
      <c r="I207" s="612" t="str">
        <f>'Principles (All)'!E148</f>
        <v>SRA1.1.10 D.7</v>
      </c>
      <c r="J207" s="613"/>
      <c r="K207" s="604" t="str">
        <f>'Principles (All)'!J148</f>
        <v>AND – The workplace complies with all applicable local/national safety and health regulations (including the use of AIS/VMS),</v>
      </c>
      <c r="L207" s="605"/>
      <c r="M207" s="605"/>
      <c r="N207" s="605"/>
      <c r="O207" s="605"/>
      <c r="P207" s="605"/>
      <c r="Q207" s="605"/>
      <c r="R207" s="605"/>
      <c r="S207" s="605"/>
      <c r="T207" s="605"/>
      <c r="U207" s="605"/>
      <c r="V207" s="606"/>
      <c r="W207" s="411" t="str">
        <f>'Principles (All)'!M148</f>
        <v/>
      </c>
      <c r="X207" s="390" t="str">
        <f>'Principles (All)'!N148</f>
        <v>N/A</v>
      </c>
      <c r="Y207" s="390" t="str">
        <f>'Principles (All)'!O148</f>
        <v>N/A</v>
      </c>
      <c r="Z207" s="390" t="str">
        <f>'Principles (All)'!P148</f>
        <v>N/A</v>
      </c>
      <c r="AJ207" s="353" t="str">
        <f t="shared" si="2"/>
        <v xml:space="preserve">AND – The workplace complies with all applicable local/national safety and health regulations (including the use of AIS/VMS),
</v>
      </c>
    </row>
    <row r="208" spans="1:37" s="27" customFormat="1" ht="38.4" thickTop="1" thickBot="1">
      <c r="A208" s="27" t="s">
        <v>1027</v>
      </c>
      <c r="G208" s="27">
        <v>1</v>
      </c>
      <c r="H208" s="599"/>
      <c r="I208" s="612" t="str">
        <f>'Principles (All)'!E149</f>
        <v>SRA1.1.10 D.8</v>
      </c>
      <c r="J208" s="613"/>
      <c r="K208" s="604" t="str">
        <f>'Principles (All)'!J149</f>
        <v>AND - Workers have access to potable water during working hours without penalty,</v>
      </c>
      <c r="L208" s="605"/>
      <c r="M208" s="605"/>
      <c r="N208" s="605"/>
      <c r="O208" s="605"/>
      <c r="P208" s="605"/>
      <c r="Q208" s="605"/>
      <c r="R208" s="605"/>
      <c r="S208" s="605"/>
      <c r="T208" s="605"/>
      <c r="U208" s="605"/>
      <c r="V208" s="606"/>
      <c r="W208" s="411" t="str">
        <f>'Principles (All)'!M149</f>
        <v/>
      </c>
      <c r="X208" s="390" t="str">
        <f>'Principles (All)'!N149</f>
        <v>N/A</v>
      </c>
      <c r="Y208" s="390" t="str">
        <f>'Principles (All)'!O149</f>
        <v>N/A</v>
      </c>
      <c r="Z208" s="390" t="str">
        <f>'Principles (All)'!P149</f>
        <v>N/A</v>
      </c>
      <c r="AJ208" s="353" t="str">
        <f t="shared" si="2"/>
        <v xml:space="preserve">AND - Workers have access to potable water during working hours without penalty,
</v>
      </c>
    </row>
    <row r="209" spans="1:37" s="27" customFormat="1" ht="57" thickTop="1" thickBot="1">
      <c r="A209" s="27" t="s">
        <v>1027</v>
      </c>
      <c r="G209" s="27">
        <v>1</v>
      </c>
      <c r="H209" s="600"/>
      <c r="I209" s="612" t="str">
        <f>'Principles (All)'!E150</f>
        <v>SRA1.1.10 D.9</v>
      </c>
      <c r="J209" s="613"/>
      <c r="K209" s="604" t="str">
        <f>'Principles (All)'!J150</f>
        <v xml:space="preserve">AND - There are no consequences for workers for removing themselves from imminent danger. </v>
      </c>
      <c r="L209" s="605"/>
      <c r="M209" s="605"/>
      <c r="N209" s="605"/>
      <c r="O209" s="605"/>
      <c r="P209" s="605"/>
      <c r="Q209" s="605"/>
      <c r="R209" s="605"/>
      <c r="S209" s="605"/>
      <c r="T209" s="605"/>
      <c r="U209" s="605"/>
      <c r="V209" s="606"/>
      <c r="W209" s="411" t="str">
        <f>'Principles (All)'!M150</f>
        <v/>
      </c>
      <c r="X209" s="390" t="str">
        <f>'Principles (All)'!N150</f>
        <v>N/A</v>
      </c>
      <c r="Y209" s="390" t="str">
        <f>'Principles (All)'!O150</f>
        <v>N/A</v>
      </c>
      <c r="Z209" s="390" t="str">
        <f>'Principles (All)'!P150</f>
        <v>N/A</v>
      </c>
      <c r="AJ209" s="353" t="str">
        <f t="shared" si="2"/>
        <v xml:space="preserve">AND - There are no consequences for workers for removing themselves from imminent danger. 
</v>
      </c>
    </row>
    <row r="210" spans="1:37" s="27" customFormat="1" ht="75.599999999999994" thickTop="1" thickBot="1">
      <c r="A210" s="27" t="s">
        <v>1027</v>
      </c>
      <c r="G210" s="27">
        <v>1</v>
      </c>
      <c r="H210" s="598" t="s">
        <v>1029</v>
      </c>
      <c r="I210" s="607" t="str">
        <f>'Principles (All)'!E151</f>
        <v>SRA1.1.10 D.10</v>
      </c>
      <c r="J210" s="608"/>
      <c r="K210" s="609" t="str">
        <f>'Principles (All)'!J151</f>
        <v>On small vessels (&lt;24 meters), workers have access to communication equipment on board that can be used for emergencies or safety purposes and understand how to use it (e.g., a working radio, or a cellular device if signal is consistent during the fishing trip),</v>
      </c>
      <c r="L210" s="610"/>
      <c r="M210" s="610"/>
      <c r="N210" s="610"/>
      <c r="O210" s="610"/>
      <c r="P210" s="610"/>
      <c r="Q210" s="610"/>
      <c r="R210" s="610"/>
      <c r="S210" s="610"/>
      <c r="T210" s="610"/>
      <c r="U210" s="610"/>
      <c r="V210" s="611"/>
      <c r="W210" s="412" t="str">
        <f>'Principles (All)'!M151</f>
        <v/>
      </c>
      <c r="X210" s="391" t="str">
        <f>'Principles (All)'!N151</f>
        <v>N/A</v>
      </c>
      <c r="Y210" s="391" t="str">
        <f>'Principles (All)'!O151</f>
        <v>N/A</v>
      </c>
      <c r="Z210" s="391" t="str">
        <f>'Principles (All)'!P151</f>
        <v>N/A</v>
      </c>
      <c r="AJ210" s="353" t="str">
        <f t="shared" si="2"/>
        <v xml:space="preserve">On small vessels (&lt;24 meters), workers have access to communication equipment on board that can be used for emergencies or safety purposes and understand how to use it (e.g., a working radio, or a cellular device if signal is consistent during the fishing trip),
</v>
      </c>
    </row>
    <row r="211" spans="1:37" s="27" customFormat="1" ht="75.599999999999994" thickTop="1" thickBot="1">
      <c r="A211" s="27" t="s">
        <v>1027</v>
      </c>
      <c r="G211" s="27">
        <v>1</v>
      </c>
      <c r="H211" s="599"/>
      <c r="I211" s="607" t="str">
        <f>'Principles (All)'!E152</f>
        <v>SRA1.1.10 D.11</v>
      </c>
      <c r="J211" s="608"/>
      <c r="K211" s="609" t="str">
        <f>'Principles (All)'!J152</f>
        <v>AND – Single-handed vessels and self-employed farmers with no employees are trained in health and safety procedures, on proper use of PPE, and safe operation of any equipment they use,</v>
      </c>
      <c r="L211" s="610"/>
      <c r="M211" s="610"/>
      <c r="N211" s="610"/>
      <c r="O211" s="610"/>
      <c r="P211" s="610"/>
      <c r="Q211" s="610"/>
      <c r="R211" s="610"/>
      <c r="S211" s="610"/>
      <c r="T211" s="610"/>
      <c r="U211" s="610"/>
      <c r="V211" s="611"/>
      <c r="W211" s="412" t="str">
        <f>'Principles (All)'!M152</f>
        <v/>
      </c>
      <c r="X211" s="391" t="str">
        <f>'Principles (All)'!N152</f>
        <v>N/A</v>
      </c>
      <c r="Y211" s="391" t="str">
        <f>'Principles (All)'!O152</f>
        <v>N/A</v>
      </c>
      <c r="Z211" s="391" t="str">
        <f>'Principles (All)'!P152</f>
        <v>N/A</v>
      </c>
      <c r="AJ211" s="353" t="str">
        <f t="shared" si="2"/>
        <v xml:space="preserve">AND – Single-handed vessels and self-employed farmers with no employees are trained in health and safety procedures, on proper use of PPE, and safe operation of any equipment they use,
</v>
      </c>
    </row>
    <row r="212" spans="1:37" s="27" customFormat="1" ht="57" thickTop="1" thickBot="1">
      <c r="A212" s="27" t="s">
        <v>1027</v>
      </c>
      <c r="G212" s="27">
        <v>1</v>
      </c>
      <c r="H212" s="599"/>
      <c r="I212" s="607" t="str">
        <f>'Principles (All)'!E153</f>
        <v>SRA1.1.10 D.12</v>
      </c>
      <c r="J212" s="608"/>
      <c r="K212" s="609" t="str">
        <f>'Principles (All)'!J153</f>
        <v xml:space="preserve">AND - Workplace risks and risk areas are identified in relevant languages, with additional provisions made for illiteracy, </v>
      </c>
      <c r="L212" s="610"/>
      <c r="M212" s="610"/>
      <c r="N212" s="610"/>
      <c r="O212" s="610"/>
      <c r="P212" s="610"/>
      <c r="Q212" s="610"/>
      <c r="R212" s="610"/>
      <c r="S212" s="610"/>
      <c r="T212" s="610"/>
      <c r="U212" s="610"/>
      <c r="V212" s="611"/>
      <c r="W212" s="412" t="str">
        <f>'Principles (All)'!M153</f>
        <v/>
      </c>
      <c r="X212" s="391" t="str">
        <f>'Principles (All)'!N153</f>
        <v>N/A</v>
      </c>
      <c r="Y212" s="391" t="str">
        <f>'Principles (All)'!O153</f>
        <v>N/A</v>
      </c>
      <c r="Z212" s="391" t="str">
        <f>'Principles (All)'!P153</f>
        <v>N/A</v>
      </c>
      <c r="AJ212" s="353" t="str">
        <f t="shared" si="2"/>
        <v xml:space="preserve">AND - Workplace risks and risk areas are identified in relevant languages, with additional provisions made for illiteracy, 
</v>
      </c>
    </row>
    <row r="213" spans="1:37" s="27" customFormat="1" ht="57" thickTop="1" thickBot="1">
      <c r="A213" s="27" t="s">
        <v>1027</v>
      </c>
      <c r="G213" s="27">
        <v>1</v>
      </c>
      <c r="H213" s="599"/>
      <c r="I213" s="607" t="str">
        <f>'Principles (All)'!E154</f>
        <v>SRA1.1.10 D.13</v>
      </c>
      <c r="J213" s="608"/>
      <c r="K213" s="609" t="str">
        <f>'Principles (All)'!J154</f>
        <v>AND – Vessels, aquaculture farms, and processing facilities keep records of all accidents sustained by workers while at work,</v>
      </c>
      <c r="L213" s="610"/>
      <c r="M213" s="610"/>
      <c r="N213" s="610"/>
      <c r="O213" s="610"/>
      <c r="P213" s="610"/>
      <c r="Q213" s="610"/>
      <c r="R213" s="610"/>
      <c r="S213" s="610"/>
      <c r="T213" s="610"/>
      <c r="U213" s="610"/>
      <c r="V213" s="611"/>
      <c r="W213" s="412" t="str">
        <f>'Principles (All)'!M154</f>
        <v/>
      </c>
      <c r="X213" s="391" t="str">
        <f>'Principles (All)'!N154</f>
        <v>N/A</v>
      </c>
      <c r="Y213" s="391" t="str">
        <f>'Principles (All)'!O154</f>
        <v>N/A</v>
      </c>
      <c r="Z213" s="391" t="str">
        <f>'Principles (All)'!P154</f>
        <v>N/A</v>
      </c>
      <c r="AJ213" s="353" t="str">
        <f t="shared" si="2"/>
        <v xml:space="preserve">AND – Vessels, aquaculture farms, and processing facilities keep records of all accidents sustained by workers while at work,
</v>
      </c>
    </row>
    <row r="214" spans="1:37" s="27" customFormat="1" ht="112.8" thickTop="1" thickBot="1">
      <c r="A214" s="27" t="s">
        <v>1027</v>
      </c>
      <c r="G214" s="27">
        <v>1</v>
      </c>
      <c r="H214" s="599"/>
      <c r="I214" s="607" t="str">
        <f>'Principles (All)'!E155</f>
        <v>SRA1.1.10 D.14</v>
      </c>
      <c r="J214" s="608"/>
      <c r="K214" s="609" t="str">
        <f>'Principles (All)'!J155</f>
        <v xml:space="preserve">AND – The workplace, cooperative, or association has a structure or mechanism in place (i.e., occupational health and safety committee), with formal channels of established communication, to discuss and implement protection of workplace health and safety and/or promote occupational health and safety best practices; feedback acquired through these channels is incorporated into the health and safety policy, </v>
      </c>
      <c r="L214" s="610"/>
      <c r="M214" s="610"/>
      <c r="N214" s="610"/>
      <c r="O214" s="610"/>
      <c r="P214" s="610"/>
      <c r="Q214" s="610"/>
      <c r="R214" s="610"/>
      <c r="S214" s="610"/>
      <c r="T214" s="610"/>
      <c r="U214" s="610"/>
      <c r="V214" s="611"/>
      <c r="W214" s="412" t="str">
        <f>'Principles (All)'!M155</f>
        <v/>
      </c>
      <c r="X214" s="391" t="str">
        <f>'Principles (All)'!N155</f>
        <v>N/A</v>
      </c>
      <c r="Y214" s="391" t="str">
        <f>'Principles (All)'!O155</f>
        <v>N/A</v>
      </c>
      <c r="Z214" s="391" t="str">
        <f>'Principles (All)'!P155</f>
        <v>N/A</v>
      </c>
      <c r="AJ214" s="353" t="str">
        <f t="shared" si="2"/>
        <v xml:space="preserve">AND – The workplace, cooperative, or association has a structure or mechanism in place (i.e., occupational health and safety committee), with formal channels of established communication, to discuss and implement protection of workplace health and safety and/or promote occupational health and safety best practices; feedback acquired through these channels is incorporated into the health and safety policy, 
</v>
      </c>
    </row>
    <row r="215" spans="1:37" s="27" customFormat="1" ht="38.4" thickTop="1" thickBot="1">
      <c r="A215" s="27" t="s">
        <v>1027</v>
      </c>
      <c r="G215" s="27">
        <v>1</v>
      </c>
      <c r="H215" s="599"/>
      <c r="I215" s="607" t="str">
        <f>'Principles (All)'!E156</f>
        <v>SRA1.1.10 D.15</v>
      </c>
      <c r="J215" s="608"/>
      <c r="K215" s="609" t="str">
        <f>'Principles (All)'!J156</f>
        <v xml:space="preserve">AND - There are special protections for young, pregnant, or other vulnerable workers. </v>
      </c>
      <c r="L215" s="610"/>
      <c r="M215" s="610"/>
      <c r="N215" s="610"/>
      <c r="O215" s="610"/>
      <c r="P215" s="610"/>
      <c r="Q215" s="610"/>
      <c r="R215" s="610"/>
      <c r="S215" s="610"/>
      <c r="T215" s="610"/>
      <c r="U215" s="610"/>
      <c r="V215" s="611"/>
      <c r="W215" s="412" t="str">
        <f>'Principles (All)'!M156</f>
        <v/>
      </c>
      <c r="X215" s="391" t="str">
        <f>'Principles (All)'!N156</f>
        <v>N/A</v>
      </c>
      <c r="Y215" s="391" t="str">
        <f>'Principles (All)'!O156</f>
        <v>N/A</v>
      </c>
      <c r="Z215" s="391" t="str">
        <f>'Principles (All)'!P156</f>
        <v>N/A</v>
      </c>
      <c r="AJ215" s="353" t="str">
        <f t="shared" si="2"/>
        <v xml:space="preserve">AND - There are special protections for young, pregnant, or other vulnerable workers. 
</v>
      </c>
    </row>
    <row r="216" spans="1:37" s="27" customFormat="1" ht="38.4" thickTop="1" thickBot="1">
      <c r="A216" s="27" t="s">
        <v>1027</v>
      </c>
      <c r="G216" s="27">
        <v>1</v>
      </c>
      <c r="H216" s="600"/>
      <c r="I216" s="607" t="str">
        <f>'Principles (All)'!E157</f>
        <v>SRA1.1.10 D.16</v>
      </c>
      <c r="J216" s="608"/>
      <c r="K216" s="609" t="str">
        <f>'Principles (All)'!J157</f>
        <v xml:space="preserve">AND – Large vessels have AIS installed and it is turned on. </v>
      </c>
      <c r="L216" s="610"/>
      <c r="M216" s="610"/>
      <c r="N216" s="610"/>
      <c r="O216" s="610"/>
      <c r="P216" s="610"/>
      <c r="Q216" s="610"/>
      <c r="R216" s="610"/>
      <c r="S216" s="610"/>
      <c r="T216" s="610"/>
      <c r="U216" s="610"/>
      <c r="V216" s="611"/>
      <c r="W216" s="412" t="str">
        <f>'Principles (All)'!M157</f>
        <v/>
      </c>
      <c r="X216" s="391" t="str">
        <f>'Principles (All)'!N157</f>
        <v>N/A</v>
      </c>
      <c r="Y216" s="391" t="str">
        <f>'Principles (All)'!O157</f>
        <v>N/A</v>
      </c>
      <c r="Z216" s="391" t="str">
        <f>'Principles (All)'!P157</f>
        <v>N/A</v>
      </c>
      <c r="AJ216" s="353" t="str">
        <f t="shared" si="2"/>
        <v xml:space="preserve">AND – Large vessels have AIS installed and it is turned on. 
</v>
      </c>
    </row>
    <row r="217" spans="1:37" s="29" customFormat="1" ht="19.8" thickTop="1" thickBot="1">
      <c r="A217" s="4" t="s">
        <v>1015</v>
      </c>
      <c r="C217" s="4"/>
      <c r="G217" s="29">
        <v>1</v>
      </c>
      <c r="H217" s="57"/>
      <c r="I217" s="55" t="str">
        <f>'Principles (All)'!G159</f>
        <v>1.1.11: Medical response</v>
      </c>
      <c r="J217" s="57"/>
      <c r="K217" s="59"/>
      <c r="L217" s="57"/>
      <c r="M217" s="56"/>
      <c r="N217" s="57"/>
      <c r="O217" s="57"/>
      <c r="P217" s="57"/>
      <c r="Q217" s="57"/>
      <c r="R217" s="57"/>
      <c r="S217" s="57"/>
      <c r="T217" s="57"/>
      <c r="U217" s="57"/>
      <c r="V217" s="57"/>
      <c r="W217" s="57"/>
      <c r="X217" s="57"/>
      <c r="Y217" s="57"/>
      <c r="Z217" s="59"/>
    </row>
    <row r="218" spans="1:37" s="344" customFormat="1" ht="5.4">
      <c r="A218" s="344" t="s">
        <v>1016</v>
      </c>
      <c r="G218" s="344">
        <v>1</v>
      </c>
      <c r="H218" s="345"/>
      <c r="I218" s="346"/>
      <c r="J218" s="347"/>
      <c r="K218" s="348"/>
      <c r="L218" s="349"/>
      <c r="M218" s="348"/>
      <c r="N218" s="347"/>
      <c r="O218" s="347"/>
      <c r="P218" s="347"/>
      <c r="Q218" s="347"/>
      <c r="R218" s="347"/>
      <c r="S218" s="347"/>
      <c r="T218" s="347"/>
      <c r="U218" s="347"/>
      <c r="V218" s="347"/>
      <c r="W218" s="347"/>
      <c r="X218" s="347"/>
      <c r="Y218" s="347"/>
      <c r="Z218" s="347"/>
    </row>
    <row r="219" spans="1:37" s="344" customFormat="1" ht="20.399999999999999">
      <c r="A219" s="35" t="s">
        <v>1048</v>
      </c>
      <c r="G219" s="4">
        <v>1</v>
      </c>
      <c r="H219" s="345"/>
      <c r="I219" s="346"/>
      <c r="J219" s="347"/>
      <c r="K219" s="348"/>
      <c r="L219" s="615" t="s">
        <v>959</v>
      </c>
      <c r="M219" s="615"/>
      <c r="N219" s="615"/>
      <c r="O219" s="615" t="s">
        <v>131</v>
      </c>
      <c r="P219" s="615"/>
      <c r="Q219" s="615"/>
      <c r="R219" s="615" t="s">
        <v>916</v>
      </c>
      <c r="S219" s="615"/>
      <c r="T219" s="615"/>
      <c r="U219" s="347"/>
      <c r="V219" s="347"/>
      <c r="W219" s="347"/>
      <c r="X219" s="347"/>
      <c r="Y219" s="347"/>
      <c r="Z219" s="347"/>
    </row>
    <row r="220" spans="1:37" ht="21" thickBot="1">
      <c r="A220" s="35" t="s">
        <v>1017</v>
      </c>
      <c r="B220" s="4">
        <f>MAX($B$9:B219)+1</f>
        <v>11</v>
      </c>
      <c r="G220" s="4">
        <v>1</v>
      </c>
      <c r="H220" s="602" t="s">
        <v>1018</v>
      </c>
      <c r="I220" s="603"/>
      <c r="J220" s="603"/>
      <c r="K220" s="348"/>
      <c r="L220" s="616" t="str" cm="1">
        <f t="array" ref="L220">IF(ISNUMBER(FIND(L219,'Assessment Information'!$C$59)),INDEX('Summary &amp; Results'!$BB$48:$BB$74,$B220,0),"N/A")</f>
        <v>N/A</v>
      </c>
      <c r="M220" s="617"/>
      <c r="O220" s="616" t="str" cm="1">
        <f t="array" ref="O220">IF(ISNUMBER(FIND(O219,'Assessment Information'!$C$59)),INDEX('Summary &amp; Results'!$BC$48:$BC$74,$B220,0),"N/A")</f>
        <v>N/A</v>
      </c>
      <c r="P220" s="617"/>
      <c r="Q220" s="2"/>
      <c r="R220" s="616" t="str" cm="1">
        <f t="array" ref="R220">IF(ISNUMBER(FIND(R219,'Assessment Information'!$C$59)),INDEX('Summary &amp; Results'!$BD$48:$BD$74,$B220,0),"N/A")</f>
        <v>N/A</v>
      </c>
      <c r="S220" s="617"/>
      <c r="T220" s="2"/>
      <c r="U220" s="2"/>
      <c r="V220" s="2"/>
      <c r="W220" s="2"/>
      <c r="X220" s="2"/>
      <c r="Y220" s="2"/>
      <c r="Z220" s="2"/>
    </row>
    <row r="221" spans="1:37" ht="17.399999999999999" thickTop="1" thickBot="1">
      <c r="A221" s="4" t="s">
        <v>1019</v>
      </c>
      <c r="G221" s="4">
        <v>1</v>
      </c>
      <c r="H221" s="268"/>
      <c r="I221" s="269" t="s">
        <v>1020</v>
      </c>
      <c r="J221" s="267"/>
      <c r="K221" s="265"/>
      <c r="L221" s="1"/>
      <c r="M221" s="266"/>
      <c r="N221" s="2"/>
      <c r="O221" s="2"/>
      <c r="P221" s="2"/>
      <c r="Q221" s="2"/>
      <c r="R221" s="2"/>
      <c r="S221" s="2"/>
      <c r="T221" s="2"/>
      <c r="U221" s="2"/>
      <c r="V221" s="2"/>
      <c r="W221" s="2"/>
      <c r="X221" s="2"/>
      <c r="Y221" s="2"/>
      <c r="Z221" s="2"/>
    </row>
    <row r="222" spans="1:37" ht="33.6" thickTop="1" thickBot="1">
      <c r="A222" s="4" t="s">
        <v>1021</v>
      </c>
      <c r="G222" s="4">
        <v>1</v>
      </c>
      <c r="H222" s="268"/>
      <c r="I222" s="614" t="str">
        <f>'Principles (All)'!R159</f>
        <v/>
      </c>
      <c r="J222" s="614"/>
      <c r="K222" s="614"/>
      <c r="L222" s="614"/>
      <c r="M222" s="614"/>
      <c r="N222" s="614"/>
      <c r="O222" s="614"/>
      <c r="P222" s="614"/>
      <c r="Q222" s="614"/>
      <c r="R222" s="614"/>
      <c r="S222" s="614"/>
      <c r="T222" s="614"/>
      <c r="U222" s="614"/>
      <c r="V222" s="614"/>
      <c r="W222" s="614"/>
      <c r="X222" s="614"/>
      <c r="Y222" s="414"/>
      <c r="Z222" s="2"/>
      <c r="AK222" s="355" t="str">
        <f>I222&amp;CHAR(10)</f>
        <v xml:space="preserve">
</v>
      </c>
    </row>
    <row r="223" spans="1:37" s="344" customFormat="1" ht="6.6" thickTop="1" thickBot="1">
      <c r="A223" s="344" t="s">
        <v>1022</v>
      </c>
      <c r="G223" s="344">
        <v>1</v>
      </c>
      <c r="H223" s="354"/>
      <c r="I223" s="354"/>
      <c r="J223" s="354"/>
      <c r="K223" s="348"/>
      <c r="L223" s="349"/>
      <c r="M223" s="348"/>
      <c r="N223" s="347"/>
      <c r="O223" s="347"/>
      <c r="P223" s="347"/>
      <c r="Q223" s="347"/>
      <c r="R223" s="347"/>
      <c r="S223" s="347"/>
      <c r="T223" s="347"/>
      <c r="U223" s="347"/>
      <c r="V223" s="347"/>
      <c r="W223" s="347"/>
      <c r="X223" s="347"/>
      <c r="Y223" s="347"/>
      <c r="Z223" s="347"/>
    </row>
    <row r="224" spans="1:37" ht="28.8" thickTop="1" thickBot="1">
      <c r="A224" s="4" t="s">
        <v>1023</v>
      </c>
      <c r="G224" s="4">
        <v>1</v>
      </c>
      <c r="H224" s="61"/>
      <c r="I224" s="601" t="s">
        <v>1024</v>
      </c>
      <c r="J224" s="601"/>
      <c r="K224" s="301"/>
      <c r="L224" s="301"/>
      <c r="M224" s="62" t="s">
        <v>1025</v>
      </c>
      <c r="N224" s="62"/>
      <c r="O224" s="62"/>
      <c r="P224" s="62"/>
      <c r="Q224" s="62"/>
      <c r="R224" s="62"/>
      <c r="S224" s="62"/>
      <c r="T224" s="62"/>
      <c r="U224" s="62"/>
      <c r="V224" s="62"/>
      <c r="W224" s="392"/>
      <c r="X224" s="415" t="s">
        <v>959</v>
      </c>
      <c r="Y224" s="415" t="s">
        <v>131</v>
      </c>
      <c r="Z224" s="416" t="s">
        <v>916</v>
      </c>
    </row>
    <row r="225" spans="1:37" s="27" customFormat="1" ht="75.599999999999994" thickTop="1" thickBot="1">
      <c r="A225" s="27" t="s">
        <v>1027</v>
      </c>
      <c r="G225" s="27">
        <v>1</v>
      </c>
      <c r="H225" s="598" t="s">
        <v>1028</v>
      </c>
      <c r="I225" s="612" t="str">
        <f>'Principles (All)'!E160</f>
        <v>SRA1.1.11 D.1</v>
      </c>
      <c r="J225" s="613"/>
      <c r="K225" s="604" t="str">
        <f>'Principles (All)'!J160</f>
        <v>There are reliable and transparent data available, or the assessment team is able to collect primary data through observation, surveys, document review and/or interviews in a manner safe for the assessment team or affected workers,</v>
      </c>
      <c r="L225" s="605"/>
      <c r="M225" s="605"/>
      <c r="N225" s="605"/>
      <c r="O225" s="605"/>
      <c r="P225" s="605"/>
      <c r="Q225" s="605"/>
      <c r="R225" s="605"/>
      <c r="S225" s="605"/>
      <c r="T225" s="605"/>
      <c r="U225" s="605"/>
      <c r="V225" s="606"/>
      <c r="W225" s="411" t="str">
        <f>'Principles (All)'!M160</f>
        <v/>
      </c>
      <c r="X225" s="390" t="str">
        <f>'Principles (All)'!N160</f>
        <v>N/A</v>
      </c>
      <c r="Y225" s="390" t="str">
        <f>'Principles (All)'!O160</f>
        <v>N/A</v>
      </c>
      <c r="Z225" s="390" t="str">
        <f>'Principles (All)'!P160</f>
        <v>N/A</v>
      </c>
      <c r="AJ225" s="353" t="str">
        <f t="shared" si="2"/>
        <v xml:space="preserve">There are reliable and transparent data available, or the assessment team is able to collect primary data through observation, surveys, document review and/or interviews in a manner safe for the assessment team or affected workers,
</v>
      </c>
    </row>
    <row r="226" spans="1:37" s="27" customFormat="1" ht="38.4" thickTop="1" thickBot="1">
      <c r="A226" s="27" t="s">
        <v>1027</v>
      </c>
      <c r="G226" s="27">
        <v>1</v>
      </c>
      <c r="H226" s="599"/>
      <c r="I226" s="612" t="str">
        <f>'Principles (All)'!E161</f>
        <v>SRA1.1.11 D.2</v>
      </c>
      <c r="J226" s="613"/>
      <c r="K226" s="604" t="str">
        <f>'Principles (All)'!J161</f>
        <v>AND - Adequate medical supplies are available (i.e., there is a first aid kit),</v>
      </c>
      <c r="L226" s="605"/>
      <c r="M226" s="605"/>
      <c r="N226" s="605"/>
      <c r="O226" s="605"/>
      <c r="P226" s="605"/>
      <c r="Q226" s="605"/>
      <c r="R226" s="605"/>
      <c r="S226" s="605"/>
      <c r="T226" s="605"/>
      <c r="U226" s="605"/>
      <c r="V226" s="606"/>
      <c r="W226" s="411" t="str">
        <f>'Principles (All)'!M161</f>
        <v/>
      </c>
      <c r="X226" s="390" t="str">
        <f>'Principles (All)'!N161</f>
        <v>N/A</v>
      </c>
      <c r="Y226" s="390" t="str">
        <f>'Principles (All)'!O161</f>
        <v>N/A</v>
      </c>
      <c r="Z226" s="390" t="str">
        <f>'Principles (All)'!P161</f>
        <v>N/A</v>
      </c>
      <c r="AJ226" s="353" t="str">
        <f t="shared" si="2"/>
        <v xml:space="preserve">AND - Adequate medical supplies are available (i.e., there is a first aid kit),
</v>
      </c>
    </row>
    <row r="227" spans="1:37" s="27" customFormat="1" ht="57" thickTop="1" thickBot="1">
      <c r="A227" s="27" t="s">
        <v>1027</v>
      </c>
      <c r="G227" s="27">
        <v>1</v>
      </c>
      <c r="H227" s="599"/>
      <c r="I227" s="612" t="str">
        <f>'Principles (All)'!E162</f>
        <v>SRA1.1.11 D.3</v>
      </c>
      <c r="J227" s="613"/>
      <c r="K227" s="604" t="str">
        <f>'Principles (All)'!J162</f>
        <v>AND – On aquaculture farms, at processing facilities, or on large vessels, there is a trained first aid responder,</v>
      </c>
      <c r="L227" s="605"/>
      <c r="M227" s="605"/>
      <c r="N227" s="605"/>
      <c r="O227" s="605"/>
      <c r="P227" s="605"/>
      <c r="Q227" s="605"/>
      <c r="R227" s="605"/>
      <c r="S227" s="605"/>
      <c r="T227" s="605"/>
      <c r="U227" s="605"/>
      <c r="V227" s="606"/>
      <c r="W227" s="411" t="str">
        <f>'Principles (All)'!M162</f>
        <v/>
      </c>
      <c r="X227" s="390" t="str">
        <f>'Principles (All)'!N162</f>
        <v>N/A</v>
      </c>
      <c r="Y227" s="390" t="str">
        <f>'Principles (All)'!O162</f>
        <v>N/A</v>
      </c>
      <c r="Z227" s="390" t="str">
        <f>'Principles (All)'!P162</f>
        <v>N/A</v>
      </c>
      <c r="AJ227" s="353" t="str">
        <f t="shared" si="2"/>
        <v xml:space="preserve">AND – On aquaculture farms, at processing facilities, or on large vessels, there is a trained first aid responder,
</v>
      </c>
    </row>
    <row r="228" spans="1:37" s="27" customFormat="1" ht="57" thickTop="1" thickBot="1">
      <c r="A228" s="27" t="s">
        <v>1027</v>
      </c>
      <c r="G228" s="27">
        <v>1</v>
      </c>
      <c r="H228" s="599"/>
      <c r="I228" s="612" t="str">
        <f>'Principles (All)'!E163</f>
        <v>SRA1.1.11 D.4</v>
      </c>
      <c r="J228" s="613"/>
      <c r="K228" s="604" t="str">
        <f>'Principles (All)'!J163</f>
        <v>AND - On large vessels, making long trips, all workers have a valid medical certificate attesting to their fitness to work,</v>
      </c>
      <c r="L228" s="605"/>
      <c r="M228" s="605"/>
      <c r="N228" s="605"/>
      <c r="O228" s="605"/>
      <c r="P228" s="605"/>
      <c r="Q228" s="605"/>
      <c r="R228" s="605"/>
      <c r="S228" s="605"/>
      <c r="T228" s="605"/>
      <c r="U228" s="605"/>
      <c r="V228" s="606"/>
      <c r="W228" s="411" t="str">
        <f>'Principles (All)'!M163</f>
        <v/>
      </c>
      <c r="X228" s="390" t="str">
        <f>'Principles (All)'!N163</f>
        <v>N/A</v>
      </c>
      <c r="Y228" s="390" t="str">
        <f>'Principles (All)'!O163</f>
        <v>N/A</v>
      </c>
      <c r="Z228" s="390" t="str">
        <f>'Principles (All)'!P163</f>
        <v>N/A</v>
      </c>
      <c r="AJ228" s="353" t="str">
        <f t="shared" si="2"/>
        <v xml:space="preserve">AND - On large vessels, making long trips, all workers have a valid medical certificate attesting to their fitness to work,
</v>
      </c>
    </row>
    <row r="229" spans="1:37" s="27" customFormat="1" ht="57" thickTop="1" thickBot="1">
      <c r="A229" s="27" t="s">
        <v>1027</v>
      </c>
      <c r="G229" s="27">
        <v>1</v>
      </c>
      <c r="H229" s="600"/>
      <c r="I229" s="612" t="str">
        <f>'Principles (All)'!E164</f>
        <v>SRA1.1.11 D.5</v>
      </c>
      <c r="J229" s="613"/>
      <c r="K229" s="604" t="str">
        <f>'Principles (All)'!J164</f>
        <v>AND - Workers are provided with medical care for workplace injuries and are repatriated, if necessary, at employer’s expense.</v>
      </c>
      <c r="L229" s="605"/>
      <c r="M229" s="605"/>
      <c r="N229" s="605"/>
      <c r="O229" s="605"/>
      <c r="P229" s="605"/>
      <c r="Q229" s="605"/>
      <c r="R229" s="605"/>
      <c r="S229" s="605"/>
      <c r="T229" s="605"/>
      <c r="U229" s="605"/>
      <c r="V229" s="606"/>
      <c r="W229" s="411" t="str">
        <f>'Principles (All)'!M164</f>
        <v/>
      </c>
      <c r="X229" s="390" t="str">
        <f>'Principles (All)'!N164</f>
        <v>N/A</v>
      </c>
      <c r="Y229" s="390" t="str">
        <f>'Principles (All)'!O164</f>
        <v>N/A</v>
      </c>
      <c r="Z229" s="390" t="str">
        <f>'Principles (All)'!P164</f>
        <v>N/A</v>
      </c>
      <c r="AJ229" s="353" t="str">
        <f t="shared" si="2"/>
        <v xml:space="preserve">AND - Workers are provided with medical care for workplace injuries and are repatriated, if necessary, at employer’s expense.
</v>
      </c>
    </row>
    <row r="230" spans="1:37" s="27" customFormat="1" ht="57" thickTop="1" thickBot="1">
      <c r="A230" s="27" t="s">
        <v>1027</v>
      </c>
      <c r="G230" s="27">
        <v>1</v>
      </c>
      <c r="H230" s="598" t="s">
        <v>1029</v>
      </c>
      <c r="I230" s="607" t="str">
        <f>'Principles (All)'!E165</f>
        <v>SRA1.1.11 D.6</v>
      </c>
      <c r="J230" s="608"/>
      <c r="K230" s="609" t="str">
        <f>'Principles (All)'!J165</f>
        <v>Workers are provided with workers’ compensation, lost time pay, and payment of medical expenses for injuries sustained in the course of work either by law, or their employer,</v>
      </c>
      <c r="L230" s="610"/>
      <c r="M230" s="610"/>
      <c r="N230" s="610"/>
      <c r="O230" s="610"/>
      <c r="P230" s="610"/>
      <c r="Q230" s="610"/>
      <c r="R230" s="610"/>
      <c r="S230" s="610"/>
      <c r="T230" s="610"/>
      <c r="U230" s="610"/>
      <c r="V230" s="611"/>
      <c r="W230" s="412" t="str">
        <f>'Principles (All)'!M165</f>
        <v/>
      </c>
      <c r="X230" s="391" t="str">
        <f>'Principles (All)'!N165</f>
        <v>N/A</v>
      </c>
      <c r="Y230" s="391" t="str">
        <f>'Principles (All)'!O165</f>
        <v>N/A</v>
      </c>
      <c r="Z230" s="391" t="str">
        <f>'Principles (All)'!P165</f>
        <v>N/A</v>
      </c>
      <c r="AJ230" s="353" t="str">
        <f t="shared" si="2"/>
        <v xml:space="preserve">Workers are provided with workers’ compensation, lost time pay, and payment of medical expenses for injuries sustained in the course of work either by law, or their employer,
</v>
      </c>
    </row>
    <row r="231" spans="1:37" s="27" customFormat="1" ht="38.4" thickTop="1" thickBot="1">
      <c r="A231" s="27" t="s">
        <v>1027</v>
      </c>
      <c r="G231" s="27">
        <v>1</v>
      </c>
      <c r="H231" s="600"/>
      <c r="I231" s="607" t="str">
        <f>'Principles (All)'!E166</f>
        <v>SRA1.1.11 D.7</v>
      </c>
      <c r="J231" s="608"/>
      <c r="K231" s="609" t="str">
        <f>'Principles (All)'!J166</f>
        <v xml:space="preserve">AND - Workers have received training in emergency response and general first aid. </v>
      </c>
      <c r="L231" s="610"/>
      <c r="M231" s="610"/>
      <c r="N231" s="610"/>
      <c r="O231" s="610"/>
      <c r="P231" s="610"/>
      <c r="Q231" s="610"/>
      <c r="R231" s="610"/>
      <c r="S231" s="610"/>
      <c r="T231" s="610"/>
      <c r="U231" s="610"/>
      <c r="V231" s="611"/>
      <c r="W231" s="412" t="str">
        <f>'Principles (All)'!M166</f>
        <v/>
      </c>
      <c r="X231" s="391" t="str">
        <f>'Principles (All)'!N166</f>
        <v>N/A</v>
      </c>
      <c r="Y231" s="391" t="str">
        <f>'Principles (All)'!O166</f>
        <v>N/A</v>
      </c>
      <c r="Z231" s="391" t="str">
        <f>'Principles (All)'!P166</f>
        <v>N/A</v>
      </c>
      <c r="AJ231" s="353" t="str">
        <f t="shared" si="2"/>
        <v xml:space="preserve">AND - Workers have received training in emergency response and general first aid. 
</v>
      </c>
    </row>
    <row r="232" spans="1:37" s="29" customFormat="1" ht="19.8" thickTop="1" thickBot="1">
      <c r="A232" s="4" t="s">
        <v>1015</v>
      </c>
      <c r="C232" s="4"/>
      <c r="G232" s="29">
        <v>1</v>
      </c>
      <c r="H232" s="57"/>
      <c r="I232" s="55" t="str">
        <f>'Principles (All)'!G168</f>
        <v>1.1.12: Observer rights</v>
      </c>
      <c r="J232" s="57"/>
      <c r="K232" s="59"/>
      <c r="L232" s="57"/>
      <c r="M232" s="56"/>
      <c r="N232" s="57"/>
      <c r="O232" s="57"/>
      <c r="P232" s="57"/>
      <c r="Q232" s="57"/>
      <c r="R232" s="57"/>
      <c r="S232" s="57"/>
      <c r="T232" s="57"/>
      <c r="U232" s="57"/>
      <c r="V232" s="57"/>
      <c r="W232" s="57"/>
      <c r="X232" s="57"/>
      <c r="Y232" s="57"/>
      <c r="Z232" s="59"/>
    </row>
    <row r="233" spans="1:37" s="344" customFormat="1" ht="5.4">
      <c r="A233" s="344" t="s">
        <v>1016</v>
      </c>
      <c r="G233" s="344">
        <v>1</v>
      </c>
      <c r="H233" s="345"/>
      <c r="I233" s="346"/>
      <c r="J233" s="347"/>
      <c r="K233" s="348"/>
      <c r="L233" s="349"/>
      <c r="M233" s="348"/>
      <c r="N233" s="347"/>
      <c r="O233" s="347"/>
      <c r="P233" s="347"/>
      <c r="Q233" s="347"/>
      <c r="R233" s="347"/>
      <c r="S233" s="347"/>
      <c r="T233" s="347"/>
      <c r="U233" s="347"/>
      <c r="V233" s="347"/>
      <c r="W233" s="347"/>
      <c r="X233" s="347"/>
      <c r="Y233" s="347"/>
      <c r="Z233" s="347"/>
    </row>
    <row r="234" spans="1:37" s="344" customFormat="1" ht="20.399999999999999">
      <c r="A234" s="35" t="s">
        <v>1048</v>
      </c>
      <c r="G234" s="4">
        <v>1</v>
      </c>
      <c r="H234" s="345"/>
      <c r="I234" s="346"/>
      <c r="J234" s="347"/>
      <c r="K234" s="348"/>
      <c r="L234" s="615" t="s">
        <v>959</v>
      </c>
      <c r="M234" s="615"/>
      <c r="N234" s="615"/>
      <c r="O234" s="615" t="s">
        <v>131</v>
      </c>
      <c r="P234" s="615"/>
      <c r="Q234" s="615"/>
      <c r="R234" s="615" t="s">
        <v>916</v>
      </c>
      <c r="S234" s="615"/>
      <c r="T234" s="615"/>
      <c r="U234" s="347"/>
      <c r="V234" s="347"/>
      <c r="W234" s="347"/>
      <c r="X234" s="347"/>
      <c r="Y234" s="347"/>
      <c r="Z234" s="347"/>
    </row>
    <row r="235" spans="1:37" ht="21" thickBot="1">
      <c r="A235" s="35" t="s">
        <v>1017</v>
      </c>
      <c r="B235" s="4">
        <f>MAX($B$9:B234)+1</f>
        <v>12</v>
      </c>
      <c r="G235" s="4">
        <v>1</v>
      </c>
      <c r="H235" s="602" t="s">
        <v>1018</v>
      </c>
      <c r="I235" s="603"/>
      <c r="J235" s="603"/>
      <c r="K235" s="348"/>
      <c r="L235" s="616" t="str" cm="1">
        <f t="array" ref="L235">IF(ISNUMBER(FIND(L234,'Assessment Information'!$C$59)),INDEX('Summary &amp; Results'!$BB$48:$BB$74,$B235,0),"N/A")</f>
        <v>N/A</v>
      </c>
      <c r="M235" s="617"/>
      <c r="O235" s="616" t="str" cm="1">
        <f t="array" ref="O235">IF(ISNUMBER(FIND(O234,'Assessment Information'!$C$59)),INDEX('Summary &amp; Results'!$BC$48:$BC$74,$B235,0),"N/A")</f>
        <v>N/A</v>
      </c>
      <c r="P235" s="617"/>
      <c r="Q235" s="2"/>
      <c r="R235" s="616" t="str" cm="1">
        <f t="array" ref="R235">IF(ISNUMBER(FIND(R234,'Assessment Information'!$C$59)),INDEX('Summary &amp; Results'!$BD$48:$BD$74,$B235,0),"N/A")</f>
        <v>N/A</v>
      </c>
      <c r="S235" s="617"/>
      <c r="T235" s="2"/>
      <c r="U235" s="2"/>
      <c r="V235" s="2"/>
      <c r="W235" s="2"/>
      <c r="X235" s="2"/>
      <c r="Y235" s="2"/>
      <c r="Z235" s="2"/>
    </row>
    <row r="236" spans="1:37" ht="17.399999999999999" thickTop="1" thickBot="1">
      <c r="A236" s="4" t="s">
        <v>1019</v>
      </c>
      <c r="G236" s="4">
        <v>1</v>
      </c>
      <c r="H236" s="268"/>
      <c r="I236" s="269" t="s">
        <v>1020</v>
      </c>
      <c r="J236" s="267"/>
      <c r="K236" s="265"/>
      <c r="L236" s="1"/>
      <c r="M236" s="266"/>
      <c r="N236" s="2"/>
      <c r="O236" s="2"/>
      <c r="P236" s="2"/>
      <c r="Q236" s="2"/>
      <c r="R236" s="2"/>
      <c r="S236" s="2"/>
      <c r="T236" s="2"/>
      <c r="U236" s="2"/>
      <c r="V236" s="2"/>
      <c r="W236" s="2"/>
      <c r="X236" s="2"/>
      <c r="Y236" s="2"/>
      <c r="Z236" s="2"/>
    </row>
    <row r="237" spans="1:37" ht="33.6" thickTop="1" thickBot="1">
      <c r="A237" s="4" t="s">
        <v>1021</v>
      </c>
      <c r="G237" s="4">
        <v>1</v>
      </c>
      <c r="H237" s="268"/>
      <c r="I237" s="614" t="str">
        <f>'Principles (All)'!R168</f>
        <v/>
      </c>
      <c r="J237" s="614"/>
      <c r="K237" s="614"/>
      <c r="L237" s="614"/>
      <c r="M237" s="614"/>
      <c r="N237" s="614"/>
      <c r="O237" s="614"/>
      <c r="P237" s="614"/>
      <c r="Q237" s="614"/>
      <c r="R237" s="614"/>
      <c r="S237" s="614"/>
      <c r="T237" s="614"/>
      <c r="U237" s="614"/>
      <c r="V237" s="614"/>
      <c r="W237" s="614"/>
      <c r="X237" s="614"/>
      <c r="Y237" s="414"/>
      <c r="Z237" s="2"/>
      <c r="AK237" s="355" t="str">
        <f>I237&amp;CHAR(10)</f>
        <v xml:space="preserve">
</v>
      </c>
    </row>
    <row r="238" spans="1:37" s="344" customFormat="1" ht="6.6" thickTop="1" thickBot="1">
      <c r="A238" s="344" t="s">
        <v>1022</v>
      </c>
      <c r="G238" s="344">
        <v>1</v>
      </c>
      <c r="H238" s="354"/>
      <c r="I238" s="354"/>
      <c r="J238" s="354"/>
      <c r="K238" s="348"/>
      <c r="L238" s="349"/>
      <c r="M238" s="348"/>
      <c r="N238" s="347"/>
      <c r="O238" s="347"/>
      <c r="P238" s="347"/>
      <c r="Q238" s="347"/>
      <c r="R238" s="347"/>
      <c r="S238" s="347"/>
      <c r="T238" s="347"/>
      <c r="U238" s="347"/>
      <c r="V238" s="347"/>
      <c r="W238" s="347"/>
      <c r="X238" s="347"/>
      <c r="Y238" s="347"/>
      <c r="Z238" s="347"/>
    </row>
    <row r="239" spans="1:37" ht="28.8" thickTop="1" thickBot="1">
      <c r="A239" s="4" t="s">
        <v>1023</v>
      </c>
      <c r="G239" s="4">
        <v>1</v>
      </c>
      <c r="H239" s="61"/>
      <c r="I239" s="601" t="s">
        <v>1024</v>
      </c>
      <c r="J239" s="601"/>
      <c r="K239" s="301"/>
      <c r="L239" s="301"/>
      <c r="M239" s="62" t="s">
        <v>1025</v>
      </c>
      <c r="N239" s="62"/>
      <c r="O239" s="62"/>
      <c r="P239" s="62"/>
      <c r="Q239" s="62"/>
      <c r="R239" s="62"/>
      <c r="S239" s="62"/>
      <c r="T239" s="62"/>
      <c r="U239" s="62"/>
      <c r="V239" s="62"/>
      <c r="W239" s="392"/>
      <c r="X239" s="415" t="s">
        <v>959</v>
      </c>
      <c r="Y239" s="415" t="s">
        <v>131</v>
      </c>
      <c r="Z239" s="416" t="s">
        <v>916</v>
      </c>
    </row>
    <row r="240" spans="1:37" s="27" customFormat="1" ht="75.599999999999994" thickTop="1" thickBot="1">
      <c r="A240" s="27" t="s">
        <v>1027</v>
      </c>
      <c r="G240" s="27">
        <v>1</v>
      </c>
      <c r="H240" s="598" t="s">
        <v>1028</v>
      </c>
      <c r="I240" s="612" t="str">
        <f>'Principles (All)'!E169</f>
        <v>SRA1.1.12 D.1</v>
      </c>
      <c r="J240" s="613"/>
      <c r="K240" s="604" t="str">
        <f>'Principles (All)'!J169</f>
        <v>There are reliable and transparent data available, or the assessment team is able to collect primary data through observation, surveys, document review and/or interviews in a manner safe for the assessment team or affected workers,</v>
      </c>
      <c r="L240" s="605"/>
      <c r="M240" s="605"/>
      <c r="N240" s="605"/>
      <c r="O240" s="605"/>
      <c r="P240" s="605"/>
      <c r="Q240" s="605"/>
      <c r="R240" s="605"/>
      <c r="S240" s="605"/>
      <c r="T240" s="605"/>
      <c r="U240" s="605"/>
      <c r="V240" s="606"/>
      <c r="W240" s="411" t="str">
        <f>'Principles (All)'!M169</f>
        <v/>
      </c>
      <c r="X240" s="390" t="str">
        <f>'Principles (All)'!N169</f>
        <v>N/A</v>
      </c>
      <c r="Y240" s="390" t="str">
        <f>'Principles (All)'!O169</f>
        <v>N/A</v>
      </c>
      <c r="Z240" s="390" t="str">
        <f>'Principles (All)'!P169</f>
        <v>N/A</v>
      </c>
      <c r="AJ240" s="353" t="str">
        <f t="shared" si="2"/>
        <v xml:space="preserve">There are reliable and transparent data available, or the assessment team is able to collect primary data through observation, surveys, document review and/or interviews in a manner safe for the assessment team or affected workers,
</v>
      </c>
    </row>
    <row r="241" spans="1:36" s="27" customFormat="1" ht="57" thickTop="1" thickBot="1">
      <c r="A241" s="27" t="s">
        <v>1027</v>
      </c>
      <c r="G241" s="27">
        <v>1</v>
      </c>
      <c r="H241" s="599"/>
      <c r="I241" s="612" t="str">
        <f>'Principles (All)'!E170</f>
        <v>SRA1.1.12 D.2</v>
      </c>
      <c r="J241" s="613"/>
      <c r="K241" s="604" t="str">
        <f>'Principles (All)'!J170</f>
        <v>AND - There are no indications observers are unable to conduct duties free from assault, harassment, interference, or bribery,</v>
      </c>
      <c r="L241" s="605"/>
      <c r="M241" s="605"/>
      <c r="N241" s="605"/>
      <c r="O241" s="605"/>
      <c r="P241" s="605"/>
      <c r="Q241" s="605"/>
      <c r="R241" s="605"/>
      <c r="S241" s="605"/>
      <c r="T241" s="605"/>
      <c r="U241" s="605"/>
      <c r="V241" s="606"/>
      <c r="W241" s="411" t="str">
        <f>'Principles (All)'!M170</f>
        <v/>
      </c>
      <c r="X241" s="390" t="str">
        <f>'Principles (All)'!N170</f>
        <v>N/A</v>
      </c>
      <c r="Y241" s="390" t="str">
        <f>'Principles (All)'!O170</f>
        <v>N/A</v>
      </c>
      <c r="Z241" s="390" t="str">
        <f>'Principles (All)'!P170</f>
        <v>N/A</v>
      </c>
      <c r="AJ241" s="353" t="str">
        <f t="shared" si="2"/>
        <v xml:space="preserve">AND - There are no indications observers are unable to conduct duties free from assault, harassment, interference, or bribery,
</v>
      </c>
    </row>
    <row r="242" spans="1:36" s="27" customFormat="1" ht="75.599999999999994" thickTop="1" thickBot="1">
      <c r="A242" s="27" t="s">
        <v>1027</v>
      </c>
      <c r="G242" s="27">
        <v>1</v>
      </c>
      <c r="H242" s="599"/>
      <c r="I242" s="612" t="str">
        <f>'Principles (All)'!E171</f>
        <v>SRA1.1.12 D.3</v>
      </c>
      <c r="J242" s="613"/>
      <c r="K242" s="604" t="str">
        <f>'Principles (All)'!J171</f>
        <v>AND – Observers are recognized as part of the formal sector and have signed written contracts in a language they understand, so their rights and terms of recruitment and employment are clearly understood,</v>
      </c>
      <c r="L242" s="605"/>
      <c r="M242" s="605"/>
      <c r="N242" s="605"/>
      <c r="O242" s="605"/>
      <c r="P242" s="605"/>
      <c r="Q242" s="605"/>
      <c r="R242" s="605"/>
      <c r="S242" s="605"/>
      <c r="T242" s="605"/>
      <c r="U242" s="605"/>
      <c r="V242" s="606"/>
      <c r="W242" s="411" t="str">
        <f>'Principles (All)'!M171</f>
        <v/>
      </c>
      <c r="X242" s="390" t="str">
        <f>'Principles (All)'!N171</f>
        <v>N/A</v>
      </c>
      <c r="Y242" s="390" t="str">
        <f>'Principles (All)'!O171</f>
        <v>N/A</v>
      </c>
      <c r="Z242" s="390" t="str">
        <f>'Principles (All)'!P171</f>
        <v>N/A</v>
      </c>
      <c r="AJ242" s="353" t="str">
        <f t="shared" si="2"/>
        <v xml:space="preserve">AND – Observers are recognized as part of the formal sector and have signed written contracts in a language they understand, so their rights and terms of recruitment and employment are clearly understood,
</v>
      </c>
    </row>
    <row r="243" spans="1:36" s="27" customFormat="1" ht="57" thickTop="1" thickBot="1">
      <c r="A243" s="27" t="s">
        <v>1027</v>
      </c>
      <c r="G243" s="27">
        <v>1</v>
      </c>
      <c r="H243" s="599"/>
      <c r="I243" s="612" t="str">
        <f>'Principles (All)'!E172</f>
        <v>SRA1.1.12 D.4</v>
      </c>
      <c r="J243" s="613"/>
      <c r="K243" s="604" t="str">
        <f>'Principles (All)'!J172</f>
        <v>AND - Observers are provided adequate accommodation appropriate to the size of the monitored entity and equivalent to that of the officers on board the monitored entity,</v>
      </c>
      <c r="L243" s="605"/>
      <c r="M243" s="605"/>
      <c r="N243" s="605"/>
      <c r="O243" s="605"/>
      <c r="P243" s="605"/>
      <c r="Q243" s="605"/>
      <c r="R243" s="605"/>
      <c r="S243" s="605"/>
      <c r="T243" s="605"/>
      <c r="U243" s="605"/>
      <c r="V243" s="606"/>
      <c r="W243" s="411" t="str">
        <f>'Principles (All)'!M172</f>
        <v/>
      </c>
      <c r="X243" s="390" t="str">
        <f>'Principles (All)'!N172</f>
        <v>N/A</v>
      </c>
      <c r="Y243" s="390" t="str">
        <f>'Principles (All)'!O172</f>
        <v>N/A</v>
      </c>
      <c r="Z243" s="390" t="str">
        <f>'Principles (All)'!P172</f>
        <v>N/A</v>
      </c>
      <c r="AJ243" s="353" t="str">
        <f t="shared" si="2"/>
        <v xml:space="preserve">AND - Observers are provided adequate accommodation appropriate to the size of the monitored entity and equivalent to that of the officers on board the monitored entity,
</v>
      </c>
    </row>
    <row r="244" spans="1:36" s="27" customFormat="1" ht="57" thickTop="1" thickBot="1">
      <c r="A244" s="27" t="s">
        <v>1027</v>
      </c>
      <c r="G244" s="27">
        <v>1</v>
      </c>
      <c r="H244" s="599"/>
      <c r="I244" s="612" t="str">
        <f>'Principles (All)'!E173</f>
        <v>SRA1.1.12 D.5</v>
      </c>
      <c r="J244" s="613"/>
      <c r="K244" s="604" t="str">
        <f>'Principles (All)'!J173</f>
        <v>AND - Observers are aware of vessel communication protocols and the emergency action plan,</v>
      </c>
      <c r="L244" s="605"/>
      <c r="M244" s="605"/>
      <c r="N244" s="605"/>
      <c r="O244" s="605"/>
      <c r="P244" s="605"/>
      <c r="Q244" s="605"/>
      <c r="R244" s="605"/>
      <c r="S244" s="605"/>
      <c r="T244" s="605"/>
      <c r="U244" s="605"/>
      <c r="V244" s="606"/>
      <c r="W244" s="411" t="str">
        <f>'Principles (All)'!M173</f>
        <v/>
      </c>
      <c r="X244" s="390" t="str">
        <f>'Principles (All)'!N173</f>
        <v>N/A</v>
      </c>
      <c r="Y244" s="390" t="str">
        <f>'Principles (All)'!O173</f>
        <v>N/A</v>
      </c>
      <c r="Z244" s="390" t="str">
        <f>'Principles (All)'!P173</f>
        <v>N/A</v>
      </c>
      <c r="AJ244" s="353" t="str">
        <f t="shared" si="2"/>
        <v xml:space="preserve">AND - Observers are aware of vessel communication protocols and the emergency action plan,
</v>
      </c>
    </row>
    <row r="245" spans="1:36" s="27" customFormat="1" ht="38.4" thickTop="1" thickBot="1">
      <c r="A245" s="27" t="s">
        <v>1027</v>
      </c>
      <c r="G245" s="27">
        <v>1</v>
      </c>
      <c r="H245" s="599"/>
      <c r="I245" s="612" t="str">
        <f>'Principles (All)'!E174</f>
        <v>SRA1.1.12 D.6</v>
      </c>
      <c r="J245" s="613"/>
      <c r="K245" s="604" t="str">
        <f>'Principles (All)'!J174</f>
        <v>AND – Observers have regular access to independent communication equipment,</v>
      </c>
      <c r="L245" s="605"/>
      <c r="M245" s="605"/>
      <c r="N245" s="605"/>
      <c r="O245" s="605"/>
      <c r="P245" s="605"/>
      <c r="Q245" s="605"/>
      <c r="R245" s="605"/>
      <c r="S245" s="605"/>
      <c r="T245" s="605"/>
      <c r="U245" s="605"/>
      <c r="V245" s="606"/>
      <c r="W245" s="411" t="str">
        <f>'Principles (All)'!M174</f>
        <v/>
      </c>
      <c r="X245" s="390" t="str">
        <f>'Principles (All)'!N174</f>
        <v>N/A</v>
      </c>
      <c r="Y245" s="390" t="str">
        <f>'Principles (All)'!O174</f>
        <v>N/A</v>
      </c>
      <c r="Z245" s="390" t="str">
        <f>'Principles (All)'!P174</f>
        <v>N/A</v>
      </c>
      <c r="AJ245" s="353" t="str">
        <f t="shared" si="2"/>
        <v xml:space="preserve">AND – Observers have regular access to independent communication equipment,
</v>
      </c>
    </row>
    <row r="246" spans="1:36" s="27" customFormat="1" ht="57" thickTop="1" thickBot="1">
      <c r="A246" s="27" t="s">
        <v>1027</v>
      </c>
      <c r="G246" s="27">
        <v>1</v>
      </c>
      <c r="H246" s="599"/>
      <c r="I246" s="612" t="str">
        <f>'Principles (All)'!E175</f>
        <v>SRA1.1.12 D.7</v>
      </c>
      <c r="J246" s="613"/>
      <c r="K246" s="604" t="str">
        <f>'Principles (All)'!J175</f>
        <v>AND - Observers are aware of and have access to effective grievance mechanisms to report issues at no cost and are able to report issues while at sea,</v>
      </c>
      <c r="L246" s="605"/>
      <c r="M246" s="605"/>
      <c r="N246" s="605"/>
      <c r="O246" s="605"/>
      <c r="P246" s="605"/>
      <c r="Q246" s="605"/>
      <c r="R246" s="605"/>
      <c r="S246" s="605"/>
      <c r="T246" s="605"/>
      <c r="U246" s="605"/>
      <c r="V246" s="606"/>
      <c r="W246" s="411" t="str">
        <f>'Principles (All)'!M175</f>
        <v/>
      </c>
      <c r="X246" s="390" t="str">
        <f>'Principles (All)'!N175</f>
        <v>N/A</v>
      </c>
      <c r="Y246" s="390" t="str">
        <f>'Principles (All)'!O175</f>
        <v>N/A</v>
      </c>
      <c r="Z246" s="390" t="str">
        <f>'Principles (All)'!P175</f>
        <v>N/A</v>
      </c>
      <c r="AJ246" s="353" t="str">
        <f t="shared" si="2"/>
        <v xml:space="preserve">AND - Observers are aware of and have access to effective grievance mechanisms to report issues at no cost and are able to report issues while at sea,
</v>
      </c>
    </row>
    <row r="247" spans="1:36" s="27" customFormat="1" ht="57" thickTop="1" thickBot="1">
      <c r="A247" s="27" t="s">
        <v>1027</v>
      </c>
      <c r="G247" s="27">
        <v>1</v>
      </c>
      <c r="H247" s="600"/>
      <c r="I247" s="612" t="str">
        <f>'Principles (All)'!E176</f>
        <v>SRA1.1.12 D.8</v>
      </c>
      <c r="J247" s="613"/>
      <c r="K247" s="604" t="str">
        <f>'Principles (All)'!J176</f>
        <v>AND – Observers are provided appropriate observer program support, including adequate training, field equipment, and field support.</v>
      </c>
      <c r="L247" s="605"/>
      <c r="M247" s="605"/>
      <c r="N247" s="605"/>
      <c r="O247" s="605"/>
      <c r="P247" s="605"/>
      <c r="Q247" s="605"/>
      <c r="R247" s="605"/>
      <c r="S247" s="605"/>
      <c r="T247" s="605"/>
      <c r="U247" s="605"/>
      <c r="V247" s="606"/>
      <c r="W247" s="411" t="str">
        <f>'Principles (All)'!M176</f>
        <v/>
      </c>
      <c r="X247" s="390" t="str">
        <f>'Principles (All)'!N176</f>
        <v>N/A</v>
      </c>
      <c r="Y247" s="390" t="str">
        <f>'Principles (All)'!O176</f>
        <v>N/A</v>
      </c>
      <c r="Z247" s="390" t="str">
        <f>'Principles (All)'!P176</f>
        <v>N/A</v>
      </c>
      <c r="AJ247" s="353" t="str">
        <f t="shared" si="2"/>
        <v xml:space="preserve">AND – Observers are provided appropriate observer program support, including adequate training, field equipment, and field support.
</v>
      </c>
    </row>
    <row r="248" spans="1:36" s="27" customFormat="1" ht="57" thickTop="1" thickBot="1">
      <c r="A248" s="27" t="s">
        <v>1027</v>
      </c>
      <c r="G248" s="27">
        <v>1</v>
      </c>
      <c r="H248" s="598" t="s">
        <v>1029</v>
      </c>
      <c r="I248" s="607" t="str">
        <f>'Principles (All)'!E177</f>
        <v>SRA1.1.12 D.9</v>
      </c>
      <c r="J248" s="608"/>
      <c r="K248" s="609" t="str">
        <f>'Principles (All)'!J177</f>
        <v>Observers have proof of insurance and insurance policy with their name provided before every vessel boarding,</v>
      </c>
      <c r="L248" s="610"/>
      <c r="M248" s="610"/>
      <c r="N248" s="610"/>
      <c r="O248" s="610"/>
      <c r="P248" s="610"/>
      <c r="Q248" s="610"/>
      <c r="R248" s="610"/>
      <c r="S248" s="610"/>
      <c r="T248" s="610"/>
      <c r="U248" s="610"/>
      <c r="V248" s="611"/>
      <c r="W248" s="412" t="str">
        <f>'Principles (All)'!M177</f>
        <v/>
      </c>
      <c r="X248" s="391" t="str">
        <f>'Principles (All)'!N177</f>
        <v>N/A</v>
      </c>
      <c r="Y248" s="391" t="str">
        <f>'Principles (All)'!O177</f>
        <v>N/A</v>
      </c>
      <c r="Z248" s="391" t="str">
        <f>'Principles (All)'!P177</f>
        <v>N/A</v>
      </c>
      <c r="AJ248" s="353" t="str">
        <f t="shared" si="2"/>
        <v xml:space="preserve">Observers have proof of insurance and insurance policy with their name provided before every vessel boarding,
</v>
      </c>
    </row>
    <row r="249" spans="1:36" s="27" customFormat="1" ht="57" thickTop="1" thickBot="1">
      <c r="A249" s="27" t="s">
        <v>1027</v>
      </c>
      <c r="G249" s="27">
        <v>1</v>
      </c>
      <c r="H249" s="599"/>
      <c r="I249" s="607" t="str">
        <f>'Principles (All)'!E178</f>
        <v>SRA1.1.12 D.10</v>
      </c>
      <c r="J249" s="608"/>
      <c r="K249" s="609" t="str">
        <f>'Principles (All)'!J178</f>
        <v>AND - Observers are allowed full access to all vessel facilities and equipment and all vessel records according to national laws and/or the observer contract,</v>
      </c>
      <c r="L249" s="610"/>
      <c r="M249" s="610"/>
      <c r="N249" s="610"/>
      <c r="O249" s="610"/>
      <c r="P249" s="610"/>
      <c r="Q249" s="610"/>
      <c r="R249" s="610"/>
      <c r="S249" s="610"/>
      <c r="T249" s="610"/>
      <c r="U249" s="610"/>
      <c r="V249" s="611"/>
      <c r="W249" s="412" t="str">
        <f>'Principles (All)'!M178</f>
        <v/>
      </c>
      <c r="X249" s="391" t="str">
        <f>'Principles (All)'!N178</f>
        <v>N/A</v>
      </c>
      <c r="Y249" s="391" t="str">
        <f>'Principles (All)'!O178</f>
        <v>N/A</v>
      </c>
      <c r="Z249" s="391" t="str">
        <f>'Principles (All)'!P178</f>
        <v>N/A</v>
      </c>
      <c r="AJ249" s="353" t="str">
        <f t="shared" si="2"/>
        <v xml:space="preserve">AND - Observers are allowed full access to all vessel facilities and equipment and all vessel records according to national laws and/or the observer contract,
</v>
      </c>
    </row>
    <row r="250" spans="1:36" s="27" customFormat="1" ht="75.599999999999994" thickTop="1" thickBot="1">
      <c r="A250" s="27" t="s">
        <v>1027</v>
      </c>
      <c r="G250" s="27">
        <v>1</v>
      </c>
      <c r="H250" s="600"/>
      <c r="I250" s="607" t="str">
        <f>'Principles (All)'!E179</f>
        <v>SRA1.1.12 D.11</v>
      </c>
      <c r="J250" s="608"/>
      <c r="K250" s="609" t="str">
        <f>'Principles (All)'!J179</f>
        <v>AND - Observers are covered under national whistleblower protection laws to ensure protection against threats or actions of retribution or reprisal by the employer or fishing vessel captain or workers.</v>
      </c>
      <c r="L250" s="610"/>
      <c r="M250" s="610"/>
      <c r="N250" s="610"/>
      <c r="O250" s="610"/>
      <c r="P250" s="610"/>
      <c r="Q250" s="610"/>
      <c r="R250" s="610"/>
      <c r="S250" s="610"/>
      <c r="T250" s="610"/>
      <c r="U250" s="610"/>
      <c r="V250" s="611"/>
      <c r="W250" s="412" t="str">
        <f>'Principles (All)'!M179</f>
        <v/>
      </c>
      <c r="X250" s="391" t="str">
        <f>'Principles (All)'!N179</f>
        <v>N/A</v>
      </c>
      <c r="Y250" s="391" t="str">
        <f>'Principles (All)'!O179</f>
        <v>N/A</v>
      </c>
      <c r="Z250" s="391" t="str">
        <f>'Principles (All)'!P179</f>
        <v>N/A</v>
      </c>
      <c r="AJ250" s="353" t="str">
        <f t="shared" si="2"/>
        <v xml:space="preserve">AND - Observers are covered under national whistleblower protection laws to ensure protection against threats or actions of retribution or reprisal by the employer or fishing vessel captain or workers.
</v>
      </c>
    </row>
    <row r="251" spans="1:36" s="29" customFormat="1" ht="25.8" thickTop="1" thickBot="1">
      <c r="A251" s="350" t="s">
        <v>1014</v>
      </c>
      <c r="D251" s="4">
        <v>1</v>
      </c>
      <c r="G251" s="29">
        <v>1</v>
      </c>
      <c r="H251" s="618" t="str">
        <f>SUBSTITUTE('Principles (All)'!F181,"Component ","")</f>
        <v>1.2: Business conduct and commercial agreements uphold human rights and dignity of workers.</v>
      </c>
      <c r="I251" s="619"/>
      <c r="J251" s="619"/>
      <c r="K251" s="619"/>
      <c r="L251" s="619"/>
      <c r="M251" s="619"/>
      <c r="N251" s="619"/>
      <c r="O251" s="619"/>
      <c r="P251" s="619"/>
      <c r="Q251" s="619"/>
      <c r="R251" s="619"/>
      <c r="S251" s="619"/>
      <c r="T251" s="619"/>
      <c r="U251" s="619"/>
      <c r="V251" s="619"/>
      <c r="W251" s="619"/>
      <c r="X251" s="619"/>
      <c r="Y251" s="619"/>
      <c r="Z251" s="619"/>
    </row>
    <row r="252" spans="1:36" s="29" customFormat="1" ht="19.2" thickBot="1">
      <c r="A252" s="4" t="s">
        <v>1015</v>
      </c>
      <c r="C252" s="4"/>
      <c r="G252" s="29">
        <v>1</v>
      </c>
      <c r="H252" s="57"/>
      <c r="I252" s="55" t="str">
        <f>'Principles (All)'!G182</f>
        <v>1.2.1: Corporate responsibility and transparency</v>
      </c>
      <c r="J252" s="57"/>
      <c r="K252" s="59"/>
      <c r="L252" s="57"/>
      <c r="M252" s="56"/>
      <c r="N252" s="57"/>
      <c r="O252" s="57"/>
      <c r="P252" s="57"/>
      <c r="Q252" s="57"/>
      <c r="R252" s="57"/>
      <c r="S252" s="57"/>
      <c r="T252" s="57"/>
      <c r="U252" s="57"/>
      <c r="V252" s="57"/>
      <c r="W252" s="57"/>
      <c r="X252" s="57"/>
      <c r="Y252" s="57"/>
      <c r="Z252" s="59"/>
    </row>
    <row r="253" spans="1:36" s="344" customFormat="1" ht="5.4">
      <c r="A253" s="344" t="s">
        <v>1016</v>
      </c>
      <c r="G253" s="344">
        <v>1</v>
      </c>
      <c r="H253" s="345"/>
      <c r="I253" s="346"/>
      <c r="J253" s="347"/>
      <c r="K253" s="348"/>
      <c r="L253" s="349"/>
      <c r="M253" s="348"/>
      <c r="N253" s="347"/>
      <c r="O253" s="347"/>
      <c r="P253" s="347"/>
      <c r="Q253" s="347"/>
      <c r="R253" s="347"/>
      <c r="S253" s="347"/>
      <c r="T253" s="347"/>
      <c r="U253" s="347"/>
      <c r="V253" s="347"/>
      <c r="W253" s="347"/>
      <c r="X253" s="347"/>
      <c r="Y253" s="347"/>
      <c r="Z253" s="347"/>
    </row>
    <row r="254" spans="1:36" s="344" customFormat="1" ht="20.399999999999999">
      <c r="A254" s="35" t="s">
        <v>1048</v>
      </c>
      <c r="G254" s="4">
        <v>1</v>
      </c>
      <c r="H254" s="345"/>
      <c r="I254" s="346"/>
      <c r="J254" s="347"/>
      <c r="K254" s="348"/>
      <c r="L254" s="615" t="s">
        <v>959</v>
      </c>
      <c r="M254" s="615"/>
      <c r="N254" s="615"/>
      <c r="O254" s="615" t="s">
        <v>131</v>
      </c>
      <c r="P254" s="615"/>
      <c r="Q254" s="615"/>
      <c r="R254" s="615" t="s">
        <v>916</v>
      </c>
      <c r="S254" s="615"/>
      <c r="T254" s="615"/>
      <c r="U254" s="347"/>
      <c r="V254" s="347"/>
      <c r="W254" s="347"/>
      <c r="X254" s="347"/>
      <c r="Y254" s="347"/>
      <c r="Z254" s="347"/>
    </row>
    <row r="255" spans="1:36" ht="21" thickBot="1">
      <c r="A255" s="35" t="s">
        <v>1017</v>
      </c>
      <c r="B255" s="4">
        <f>MAX($B$9:B254)+1</f>
        <v>13</v>
      </c>
      <c r="G255" s="4">
        <v>1</v>
      </c>
      <c r="H255" s="602" t="s">
        <v>1018</v>
      </c>
      <c r="I255" s="603"/>
      <c r="J255" s="603"/>
      <c r="K255" s="348"/>
      <c r="L255" s="616" t="str" cm="1">
        <f t="array" ref="L255">IF(ISNUMBER(FIND(L254,'Assessment Information'!$C$59)),INDEX('Summary &amp; Results'!$BB$48:$BB$74,$B255,0),"N/A")</f>
        <v>N/A</v>
      </c>
      <c r="M255" s="617"/>
      <c r="O255" s="616" t="str" cm="1">
        <f t="array" ref="O255">IF(ISNUMBER(FIND(O254,'Assessment Information'!$C$59)),INDEX('Summary &amp; Results'!$BC$48:$BC$74,$B255,0),"N/A")</f>
        <v>N/A</v>
      </c>
      <c r="P255" s="617"/>
      <c r="Q255" s="2"/>
      <c r="R255" s="616" t="str" cm="1">
        <f t="array" ref="R255">IF(ISNUMBER(FIND(R254,'Assessment Information'!$C$59)),INDEX('Summary &amp; Results'!$BD$48:$BD$74,$B255,0),"N/A")</f>
        <v>N/A</v>
      </c>
      <c r="S255" s="617"/>
      <c r="T255" s="2"/>
      <c r="U255" s="2"/>
      <c r="V255" s="2"/>
      <c r="W255" s="2"/>
      <c r="X255" s="2"/>
      <c r="Y255" s="2"/>
      <c r="Z255" s="2"/>
    </row>
    <row r="256" spans="1:36" ht="17.399999999999999" thickTop="1" thickBot="1">
      <c r="A256" s="4" t="s">
        <v>1019</v>
      </c>
      <c r="G256" s="4">
        <v>1</v>
      </c>
      <c r="H256" s="268"/>
      <c r="I256" s="269" t="s">
        <v>1020</v>
      </c>
      <c r="J256" s="267"/>
      <c r="K256" s="265"/>
      <c r="L256" s="1"/>
      <c r="M256" s="266"/>
      <c r="N256" s="2"/>
      <c r="O256" s="2"/>
      <c r="P256" s="2"/>
      <c r="Q256" s="2"/>
      <c r="R256" s="2"/>
      <c r="S256" s="2"/>
      <c r="T256" s="2"/>
      <c r="U256" s="2"/>
      <c r="V256" s="2"/>
      <c r="W256" s="2"/>
      <c r="X256" s="2"/>
      <c r="Y256" s="2"/>
      <c r="Z256" s="2"/>
    </row>
    <row r="257" spans="1:37" ht="33.6" thickTop="1" thickBot="1">
      <c r="A257" s="4" t="s">
        <v>1021</v>
      </c>
      <c r="G257" s="4">
        <v>1</v>
      </c>
      <c r="H257" s="268"/>
      <c r="I257" s="614" t="str">
        <f>'Principles (All)'!R182</f>
        <v/>
      </c>
      <c r="J257" s="614"/>
      <c r="K257" s="614"/>
      <c r="L257" s="614"/>
      <c r="M257" s="614"/>
      <c r="N257" s="614"/>
      <c r="O257" s="614"/>
      <c r="P257" s="614"/>
      <c r="Q257" s="614"/>
      <c r="R257" s="614"/>
      <c r="S257" s="614"/>
      <c r="T257" s="614"/>
      <c r="U257" s="614"/>
      <c r="V257" s="614"/>
      <c r="W257" s="614"/>
      <c r="X257" s="614"/>
      <c r="Y257" s="414"/>
      <c r="Z257" s="2"/>
      <c r="AK257" s="355" t="str">
        <f>I257&amp;CHAR(10)</f>
        <v xml:space="preserve">
</v>
      </c>
    </row>
    <row r="258" spans="1:37" s="344" customFormat="1" ht="6.6" thickTop="1" thickBot="1">
      <c r="A258" s="344" t="s">
        <v>1022</v>
      </c>
      <c r="G258" s="344">
        <v>1</v>
      </c>
      <c r="H258" s="354"/>
      <c r="I258" s="354"/>
      <c r="J258" s="354"/>
      <c r="K258" s="348"/>
      <c r="L258" s="349"/>
      <c r="M258" s="348"/>
      <c r="N258" s="347"/>
      <c r="O258" s="347"/>
      <c r="P258" s="347"/>
      <c r="Q258" s="347"/>
      <c r="R258" s="347"/>
      <c r="S258" s="347"/>
      <c r="T258" s="347"/>
      <c r="U258" s="347"/>
      <c r="V258" s="347"/>
      <c r="W258" s="347"/>
      <c r="X258" s="347"/>
      <c r="Y258" s="347"/>
      <c r="Z258" s="347"/>
    </row>
    <row r="259" spans="1:37" ht="28.8" thickTop="1" thickBot="1">
      <c r="A259" s="4" t="s">
        <v>1023</v>
      </c>
      <c r="G259" s="4">
        <v>1</v>
      </c>
      <c r="H259" s="61"/>
      <c r="I259" s="601" t="s">
        <v>1024</v>
      </c>
      <c r="J259" s="601"/>
      <c r="K259" s="301"/>
      <c r="L259" s="301"/>
      <c r="M259" s="62" t="s">
        <v>1025</v>
      </c>
      <c r="N259" s="62"/>
      <c r="O259" s="62"/>
      <c r="P259" s="62"/>
      <c r="Q259" s="62"/>
      <c r="R259" s="62"/>
      <c r="S259" s="62"/>
      <c r="T259" s="62"/>
      <c r="U259" s="62"/>
      <c r="V259" s="62"/>
      <c r="W259" s="392"/>
      <c r="X259" s="415" t="s">
        <v>959</v>
      </c>
      <c r="Y259" s="415" t="s">
        <v>131</v>
      </c>
      <c r="Z259" s="416" t="s">
        <v>916</v>
      </c>
    </row>
    <row r="260" spans="1:37" s="27" customFormat="1" ht="75.599999999999994" thickTop="1" thickBot="1">
      <c r="A260" s="27" t="s">
        <v>1027</v>
      </c>
      <c r="G260" s="27">
        <v>1</v>
      </c>
      <c r="H260" s="598" t="s">
        <v>1028</v>
      </c>
      <c r="I260" s="612" t="str">
        <f>'Principles (All)'!E183</f>
        <v>SRA1.2.1 D.1</v>
      </c>
      <c r="J260" s="613"/>
      <c r="K260" s="604" t="str">
        <f>'Principles (All)'!J183</f>
        <v>There are reliable and transparent data available, or the assessment team is able to collect primary data through observation, surveys, document review and/or interviews in a manner safe for the assessment team or affected workers,</v>
      </c>
      <c r="L260" s="605"/>
      <c r="M260" s="605"/>
      <c r="N260" s="605"/>
      <c r="O260" s="605"/>
      <c r="P260" s="605"/>
      <c r="Q260" s="605"/>
      <c r="R260" s="605"/>
      <c r="S260" s="605"/>
      <c r="T260" s="605"/>
      <c r="U260" s="605"/>
      <c r="V260" s="606"/>
      <c r="W260" s="411" t="str">
        <f>'Principles (All)'!M183</f>
        <v/>
      </c>
      <c r="X260" s="390" t="str">
        <f>'Principles (All)'!N183</f>
        <v>N/A</v>
      </c>
      <c r="Y260" s="390" t="str">
        <f>'Principles (All)'!O183</f>
        <v>N/A</v>
      </c>
      <c r="Z260" s="390" t="str">
        <f>'Principles (All)'!P183</f>
        <v>N/A</v>
      </c>
      <c r="AJ260" s="353" t="str">
        <f t="shared" si="2"/>
        <v xml:space="preserve">There are reliable and transparent data available, or the assessment team is able to collect primary data through observation, surveys, document review and/or interviews in a manner safe for the assessment team or affected workers,
</v>
      </c>
    </row>
    <row r="261" spans="1:37" s="27" customFormat="1" ht="38.4" thickTop="1" thickBot="1">
      <c r="A261" s="27" t="s">
        <v>1027</v>
      </c>
      <c r="G261" s="27">
        <v>1</v>
      </c>
      <c r="H261" s="599"/>
      <c r="I261" s="612" t="str">
        <f>'Principles (All)'!E184</f>
        <v>SRA1.2.1 D.2</v>
      </c>
      <c r="J261" s="613"/>
      <c r="K261" s="604" t="str">
        <f>'Principles (All)'!J184</f>
        <v>AND - The fishery/farm/facility can demonstrate compliance with all tax laws,</v>
      </c>
      <c r="L261" s="605"/>
      <c r="M261" s="605"/>
      <c r="N261" s="605"/>
      <c r="O261" s="605"/>
      <c r="P261" s="605"/>
      <c r="Q261" s="605"/>
      <c r="R261" s="605"/>
      <c r="S261" s="605"/>
      <c r="T261" s="605"/>
      <c r="U261" s="605"/>
      <c r="V261" s="606"/>
      <c r="W261" s="411" t="str">
        <f>'Principles (All)'!M184</f>
        <v/>
      </c>
      <c r="X261" s="390" t="str">
        <f>'Principles (All)'!N184</f>
        <v>N/A</v>
      </c>
      <c r="Y261" s="390" t="str">
        <f>'Principles (All)'!O184</f>
        <v>N/A</v>
      </c>
      <c r="Z261" s="390" t="str">
        <f>'Principles (All)'!P184</f>
        <v>N/A</v>
      </c>
      <c r="AJ261" s="353" t="str">
        <f t="shared" si="2"/>
        <v xml:space="preserve">AND - The fishery/farm/facility can demonstrate compliance with all tax laws,
</v>
      </c>
    </row>
    <row r="262" spans="1:37" s="27" customFormat="1" ht="57" thickTop="1" thickBot="1">
      <c r="A262" s="27" t="s">
        <v>1027</v>
      </c>
      <c r="G262" s="27">
        <v>1</v>
      </c>
      <c r="H262" s="599"/>
      <c r="I262" s="612" t="str">
        <f>'Principles (All)'!E185</f>
        <v>SRA1.2.1 D.3</v>
      </c>
      <c r="J262" s="613"/>
      <c r="K262" s="604" t="str">
        <f>'Principles (All)'!J185</f>
        <v>AND - There are no indications that owners, managers, or workers pay bribes to public servants to gain access to resources or to avoid compliance with local business regulations,</v>
      </c>
      <c r="L262" s="605"/>
      <c r="M262" s="605"/>
      <c r="N262" s="605"/>
      <c r="O262" s="605"/>
      <c r="P262" s="605"/>
      <c r="Q262" s="605"/>
      <c r="R262" s="605"/>
      <c r="S262" s="605"/>
      <c r="T262" s="605"/>
      <c r="U262" s="605"/>
      <c r="V262" s="606"/>
      <c r="W262" s="411" t="str">
        <f>'Principles (All)'!M185</f>
        <v/>
      </c>
      <c r="X262" s="390" t="str">
        <f>'Principles (All)'!N185</f>
        <v>N/A</v>
      </c>
      <c r="Y262" s="390" t="str">
        <f>'Principles (All)'!O185</f>
        <v>N/A</v>
      </c>
      <c r="Z262" s="390" t="str">
        <f>'Principles (All)'!P185</f>
        <v>N/A</v>
      </c>
      <c r="AJ262" s="353" t="str">
        <f t="shared" si="2"/>
        <v xml:space="preserve">AND - There are no indications that owners, managers, or workers pay bribes to public servants to gain access to resources or to avoid compliance with local business regulations,
</v>
      </c>
    </row>
    <row r="263" spans="1:37" s="27" customFormat="1" ht="75.599999999999994" thickTop="1" thickBot="1">
      <c r="A263" s="27" t="s">
        <v>1027</v>
      </c>
      <c r="G263" s="27">
        <v>1</v>
      </c>
      <c r="H263" s="599"/>
      <c r="I263" s="612" t="str">
        <f>'Principles (All)'!E186</f>
        <v>SRA1.2.1 D.4</v>
      </c>
      <c r="J263" s="613"/>
      <c r="K263" s="604" t="str">
        <f>'Principles (All)'!J186</f>
        <v>AND - The fishery/farm/facility has a human rights policy in place to uphold the rights of workers (appropriate to their size and circumstances), and can demonstrate evidentiary compliance with their policy,</v>
      </c>
      <c r="L263" s="605"/>
      <c r="M263" s="605"/>
      <c r="N263" s="605"/>
      <c r="O263" s="605"/>
      <c r="P263" s="605"/>
      <c r="Q263" s="605"/>
      <c r="R263" s="605"/>
      <c r="S263" s="605"/>
      <c r="T263" s="605"/>
      <c r="U263" s="605"/>
      <c r="V263" s="606"/>
      <c r="W263" s="411" t="str">
        <f>'Principles (All)'!M186</f>
        <v/>
      </c>
      <c r="X263" s="390" t="str">
        <f>'Principles (All)'!N186</f>
        <v>N/A</v>
      </c>
      <c r="Y263" s="390" t="str">
        <f>'Principles (All)'!O186</f>
        <v>N/A</v>
      </c>
      <c r="Z263" s="390" t="str">
        <f>'Principles (All)'!P186</f>
        <v>N/A</v>
      </c>
      <c r="AJ263" s="353" t="str">
        <f t="shared" si="2"/>
        <v xml:space="preserve">AND - The fishery/farm/facility has a human rights policy in place to uphold the rights of workers (appropriate to their size and circumstances), and can demonstrate evidentiary compliance with their policy,
</v>
      </c>
    </row>
    <row r="264" spans="1:37" s="27" customFormat="1" ht="94.2" thickTop="1" thickBot="1">
      <c r="A264" s="27" t="s">
        <v>1027</v>
      </c>
      <c r="G264" s="27">
        <v>1</v>
      </c>
      <c r="H264" s="600"/>
      <c r="I264" s="612" t="str">
        <f>'Principles (All)'!E187</f>
        <v>SRA1.2.1 D.5</v>
      </c>
      <c r="J264" s="613"/>
      <c r="K264" s="604" t="str">
        <f>'Principles (All)'!J187</f>
        <v xml:space="preserve">AND – If any company, cooperative, or association within the Unit of Assessment has been the subject of allegations of human and/or labor rights abuses within the past two years, they can demonstrate they have undertaken activities to investigate, remediate, and publicly respond to the allegations. </v>
      </c>
      <c r="L264" s="605"/>
      <c r="M264" s="605"/>
      <c r="N264" s="605"/>
      <c r="O264" s="605"/>
      <c r="P264" s="605"/>
      <c r="Q264" s="605"/>
      <c r="R264" s="605"/>
      <c r="S264" s="605"/>
      <c r="T264" s="605"/>
      <c r="U264" s="605"/>
      <c r="V264" s="606"/>
      <c r="W264" s="411" t="str">
        <f>'Principles (All)'!M187</f>
        <v/>
      </c>
      <c r="X264" s="390" t="str">
        <f>'Principles (All)'!N187</f>
        <v>N/A</v>
      </c>
      <c r="Y264" s="390" t="str">
        <f>'Principles (All)'!O187</f>
        <v>N/A</v>
      </c>
      <c r="Z264" s="390" t="str">
        <f>'Principles (All)'!P187</f>
        <v>N/A</v>
      </c>
      <c r="AJ264" s="353" t="str">
        <f t="shared" si="2"/>
        <v xml:space="preserve">AND – If any company, cooperative, or association within the Unit of Assessment has been the subject of allegations of human and/or labor rights abuses within the past two years, they can demonstrate they have undertaken activities to investigate, remediate, and publicly respond to the allegations. 
</v>
      </c>
    </row>
    <row r="265" spans="1:37" s="27" customFormat="1" ht="57" thickTop="1" thickBot="1">
      <c r="A265" s="27" t="s">
        <v>1027</v>
      </c>
      <c r="G265" s="27">
        <v>1</v>
      </c>
      <c r="H265" s="598" t="s">
        <v>1029</v>
      </c>
      <c r="I265" s="607" t="str">
        <f>'Principles (All)'!E188</f>
        <v>SRA1.2.1 D.6</v>
      </c>
      <c r="J265" s="608"/>
      <c r="K265" s="609" t="str">
        <f>'Principles (All)'!J188</f>
        <v>The fishery/farm/facility publicly discloses their social, economic, and environmental performance on a regular basis,</v>
      </c>
      <c r="L265" s="610"/>
      <c r="M265" s="610"/>
      <c r="N265" s="610"/>
      <c r="O265" s="610"/>
      <c r="P265" s="610"/>
      <c r="Q265" s="610"/>
      <c r="R265" s="610"/>
      <c r="S265" s="610"/>
      <c r="T265" s="610"/>
      <c r="U265" s="610"/>
      <c r="V265" s="611"/>
      <c r="W265" s="412" t="str">
        <f>'Principles (All)'!M188</f>
        <v/>
      </c>
      <c r="X265" s="391" t="str">
        <f>'Principles (All)'!N188</f>
        <v>N/A</v>
      </c>
      <c r="Y265" s="391" t="str">
        <f>'Principles (All)'!O188</f>
        <v>N/A</v>
      </c>
      <c r="Z265" s="391" t="str">
        <f>'Principles (All)'!P188</f>
        <v>N/A</v>
      </c>
      <c r="AJ265" s="353" t="str">
        <f t="shared" si="2"/>
        <v xml:space="preserve">The fishery/farm/facility publicly discloses their social, economic, and environmental performance on a regular basis,
</v>
      </c>
    </row>
    <row r="266" spans="1:37" s="27" customFormat="1" ht="57" thickTop="1" thickBot="1">
      <c r="A266" s="27" t="s">
        <v>1027</v>
      </c>
      <c r="G266" s="27">
        <v>1</v>
      </c>
      <c r="H266" s="599"/>
      <c r="I266" s="607" t="str">
        <f>'Principles (All)'!E189</f>
        <v>SRA1.2.1 D.7</v>
      </c>
      <c r="J266" s="608"/>
      <c r="K266" s="609" t="str">
        <f>'Principles (All)'!J189</f>
        <v>AND - The fishery/farm/facility is engaged in multi-stakeholder, worker-centered initiatives aiming to improve social performance across the industry,</v>
      </c>
      <c r="L266" s="610"/>
      <c r="M266" s="610"/>
      <c r="N266" s="610"/>
      <c r="O266" s="610"/>
      <c r="P266" s="610"/>
      <c r="Q266" s="610"/>
      <c r="R266" s="610"/>
      <c r="S266" s="610"/>
      <c r="T266" s="610"/>
      <c r="U266" s="610"/>
      <c r="V266" s="611"/>
      <c r="W266" s="412" t="str">
        <f>'Principles (All)'!M189</f>
        <v/>
      </c>
      <c r="X266" s="391" t="str">
        <f>'Principles (All)'!N189</f>
        <v>N/A</v>
      </c>
      <c r="Y266" s="391" t="str">
        <f>'Principles (All)'!O189</f>
        <v>N/A</v>
      </c>
      <c r="Z266" s="391" t="str">
        <f>'Principles (All)'!P189</f>
        <v>N/A</v>
      </c>
      <c r="AJ266" s="353" t="str">
        <f t="shared" si="2"/>
        <v xml:space="preserve">AND - The fishery/farm/facility is engaged in multi-stakeholder, worker-centered initiatives aiming to improve social performance across the industry,
</v>
      </c>
    </row>
    <row r="267" spans="1:37" s="27" customFormat="1" ht="38.4" thickTop="1" thickBot="1">
      <c r="A267" s="27" t="s">
        <v>1027</v>
      </c>
      <c r="G267" s="27">
        <v>1</v>
      </c>
      <c r="H267" s="599"/>
      <c r="I267" s="607" t="str">
        <f>'Principles (All)'!E190</f>
        <v>SRA1.2.1 D.8</v>
      </c>
      <c r="J267" s="608"/>
      <c r="K267" s="609" t="str">
        <f>'Principles (All)'!J190</f>
        <v>AND - Financial accounts are regularly reviewed by independent third-party auditors,</v>
      </c>
      <c r="L267" s="610"/>
      <c r="M267" s="610"/>
      <c r="N267" s="610"/>
      <c r="O267" s="610"/>
      <c r="P267" s="610"/>
      <c r="Q267" s="610"/>
      <c r="R267" s="610"/>
      <c r="S267" s="610"/>
      <c r="T267" s="610"/>
      <c r="U267" s="610"/>
      <c r="V267" s="611"/>
      <c r="W267" s="412" t="str">
        <f>'Principles (All)'!M190</f>
        <v/>
      </c>
      <c r="X267" s="391" t="str">
        <f>'Principles (All)'!N190</f>
        <v>N/A</v>
      </c>
      <c r="Y267" s="391" t="str">
        <f>'Principles (All)'!O190</f>
        <v>N/A</v>
      </c>
      <c r="Z267" s="391" t="str">
        <f>'Principles (All)'!P190</f>
        <v>N/A</v>
      </c>
      <c r="AJ267" s="353" t="str">
        <f t="shared" si="2"/>
        <v xml:space="preserve">AND - Financial accounts are regularly reviewed by independent third-party auditors,
</v>
      </c>
    </row>
    <row r="268" spans="1:37" s="27" customFormat="1" ht="57" thickTop="1" thickBot="1">
      <c r="A268" s="27" t="s">
        <v>1027</v>
      </c>
      <c r="G268" s="27">
        <v>1</v>
      </c>
      <c r="H268" s="599"/>
      <c r="I268" s="607" t="str">
        <f>'Principles (All)'!E191</f>
        <v>SRA1.2.1 D.9</v>
      </c>
      <c r="J268" s="608"/>
      <c r="K268" s="609" t="str">
        <f>'Principles (All)'!J191</f>
        <v>AND - The fishery/farm/facility has published human rights and environmental policies to uphold the rights of workers and the natural environment,</v>
      </c>
      <c r="L268" s="610"/>
      <c r="M268" s="610"/>
      <c r="N268" s="610"/>
      <c r="O268" s="610"/>
      <c r="P268" s="610"/>
      <c r="Q268" s="610"/>
      <c r="R268" s="610"/>
      <c r="S268" s="610"/>
      <c r="T268" s="610"/>
      <c r="U268" s="610"/>
      <c r="V268" s="611"/>
      <c r="W268" s="412" t="str">
        <f>'Principles (All)'!M191</f>
        <v/>
      </c>
      <c r="X268" s="391" t="str">
        <f>'Principles (All)'!N191</f>
        <v>N/A</v>
      </c>
      <c r="Y268" s="391" t="str">
        <f>'Principles (All)'!O191</f>
        <v>N/A</v>
      </c>
      <c r="Z268" s="391" t="str">
        <f>'Principles (All)'!P191</f>
        <v>N/A</v>
      </c>
      <c r="AJ268" s="353" t="str">
        <f t="shared" si="2"/>
        <v xml:space="preserve">AND - The fishery/farm/facility has published human rights and environmental policies to uphold the rights of workers and the natural environment,
</v>
      </c>
    </row>
    <row r="269" spans="1:37" s="27" customFormat="1" ht="94.2" thickTop="1" thickBot="1">
      <c r="A269" s="27" t="s">
        <v>1027</v>
      </c>
      <c r="G269" s="27">
        <v>1</v>
      </c>
      <c r="H269" s="599"/>
      <c r="I269" s="607" t="str">
        <f>'Principles (All)'!E192</f>
        <v>SRA1.2.1 D.10</v>
      </c>
      <c r="J269" s="608"/>
      <c r="K269" s="609" t="str">
        <f>'Principles (All)'!J192</f>
        <v>AND - The human rights policy is communicated, and training is provided in a language or medium understandable to all workers and other relevant individuals who assume the responsibility or duties of the fishery/farm/facility or its workers, including on board observers.</v>
      </c>
      <c r="L269" s="610"/>
      <c r="M269" s="610"/>
      <c r="N269" s="610"/>
      <c r="O269" s="610"/>
      <c r="P269" s="610"/>
      <c r="Q269" s="610"/>
      <c r="R269" s="610"/>
      <c r="S269" s="610"/>
      <c r="T269" s="610"/>
      <c r="U269" s="610"/>
      <c r="V269" s="611"/>
      <c r="W269" s="412" t="str">
        <f>'Principles (All)'!M192</f>
        <v/>
      </c>
      <c r="X269" s="391" t="str">
        <f>'Principles (All)'!N192</f>
        <v>N/A</v>
      </c>
      <c r="Y269" s="391" t="str">
        <f>'Principles (All)'!O192</f>
        <v>N/A</v>
      </c>
      <c r="Z269" s="391" t="str">
        <f>'Principles (All)'!P192</f>
        <v>N/A</v>
      </c>
      <c r="AJ269" s="353" t="str">
        <f t="shared" si="2"/>
        <v xml:space="preserve">AND - The human rights policy is communicated, and training is provided in a language or medium understandable to all workers and other relevant individuals who assume the responsibility or duties of the fishery/farm/facility or its workers, including on board observers.
</v>
      </c>
    </row>
    <row r="270" spans="1:37" s="27" customFormat="1" ht="75.599999999999994" thickTop="1" thickBot="1">
      <c r="A270" s="27" t="s">
        <v>1027</v>
      </c>
      <c r="G270" s="27">
        <v>1</v>
      </c>
      <c r="H270" s="600"/>
      <c r="I270" s="607" t="str">
        <f>'Principles (All)'!E193</f>
        <v>SRA1.2.1 D.11</v>
      </c>
      <c r="J270" s="608"/>
      <c r="K270" s="609" t="str">
        <f>'Principles (All)'!J193</f>
        <v xml:space="preserve">AND – Implementation of the fishery/farm/facility’s human rights policies is financially feasible, or there is a time-bound plan in place to ensure full policy implementation, including ongoing monitoring. </v>
      </c>
      <c r="L270" s="610"/>
      <c r="M270" s="610"/>
      <c r="N270" s="610"/>
      <c r="O270" s="610"/>
      <c r="P270" s="610"/>
      <c r="Q270" s="610"/>
      <c r="R270" s="610"/>
      <c r="S270" s="610"/>
      <c r="T270" s="610"/>
      <c r="U270" s="610"/>
      <c r="V270" s="611"/>
      <c r="W270" s="412" t="str">
        <f>'Principles (All)'!M193</f>
        <v/>
      </c>
      <c r="X270" s="391" t="str">
        <f>'Principles (All)'!N193</f>
        <v>N/A</v>
      </c>
      <c r="Y270" s="391" t="str">
        <f>'Principles (All)'!O193</f>
        <v>N/A</v>
      </c>
      <c r="Z270" s="391" t="str">
        <f>'Principles (All)'!P193</f>
        <v>N/A</v>
      </c>
      <c r="AJ270" s="353" t="str">
        <f t="shared" si="2"/>
        <v xml:space="preserve">AND – Implementation of the fishery/farm/facility’s human rights policies is financially feasible, or there is a time-bound plan in place to ensure full policy implementation, including ongoing monitoring. 
</v>
      </c>
    </row>
    <row r="271" spans="1:37" s="29" customFormat="1" ht="19.8" thickTop="1" thickBot="1">
      <c r="A271" s="4" t="s">
        <v>1015</v>
      </c>
      <c r="C271" s="4"/>
      <c r="G271" s="29">
        <v>1</v>
      </c>
      <c r="H271" s="57"/>
      <c r="I271" s="55" t="str">
        <f>'Principles (All)'!G195</f>
        <v>1.2.2: Economic flexibility and autonomy</v>
      </c>
      <c r="J271" s="57"/>
      <c r="K271" s="59"/>
      <c r="L271" s="57"/>
      <c r="M271" s="56"/>
      <c r="N271" s="57"/>
      <c r="O271" s="57"/>
      <c r="P271" s="57"/>
      <c r="Q271" s="57"/>
      <c r="R271" s="57"/>
      <c r="S271" s="57"/>
      <c r="T271" s="57"/>
      <c r="U271" s="57"/>
      <c r="V271" s="57"/>
      <c r="W271" s="57"/>
      <c r="X271" s="57"/>
      <c r="Y271" s="57"/>
      <c r="Z271" s="59"/>
    </row>
    <row r="272" spans="1:37" s="344" customFormat="1" ht="5.4">
      <c r="A272" s="344" t="s">
        <v>1016</v>
      </c>
      <c r="G272" s="344">
        <v>1</v>
      </c>
      <c r="H272" s="345"/>
      <c r="I272" s="346"/>
      <c r="J272" s="347"/>
      <c r="K272" s="348"/>
      <c r="L272" s="349"/>
      <c r="M272" s="348"/>
      <c r="N272" s="347"/>
      <c r="O272" s="347"/>
      <c r="P272" s="347"/>
      <c r="Q272" s="347"/>
      <c r="R272" s="347"/>
      <c r="S272" s="347"/>
      <c r="T272" s="347"/>
      <c r="U272" s="347"/>
      <c r="V272" s="347"/>
      <c r="W272" s="347"/>
      <c r="X272" s="347"/>
      <c r="Y272" s="347"/>
      <c r="Z272" s="347"/>
    </row>
    <row r="273" spans="1:37" s="344" customFormat="1" ht="20.399999999999999">
      <c r="A273" s="35" t="s">
        <v>1048</v>
      </c>
      <c r="G273" s="4">
        <v>1</v>
      </c>
      <c r="H273" s="345"/>
      <c r="I273" s="346"/>
      <c r="J273" s="347"/>
      <c r="K273" s="348"/>
      <c r="L273" s="615" t="s">
        <v>959</v>
      </c>
      <c r="M273" s="615"/>
      <c r="N273" s="615"/>
      <c r="O273" s="615" t="s">
        <v>131</v>
      </c>
      <c r="P273" s="615"/>
      <c r="Q273" s="615"/>
      <c r="R273" s="615" t="s">
        <v>916</v>
      </c>
      <c r="S273" s="615"/>
      <c r="T273" s="615"/>
      <c r="U273" s="347"/>
      <c r="V273" s="347"/>
      <c r="W273" s="347"/>
      <c r="X273" s="347"/>
      <c r="Y273" s="347"/>
      <c r="Z273" s="347"/>
    </row>
    <row r="274" spans="1:37" ht="21" thickBot="1">
      <c r="A274" s="35" t="s">
        <v>1017</v>
      </c>
      <c r="B274" s="4">
        <f>MAX($B$9:B273)+1</f>
        <v>14</v>
      </c>
      <c r="G274" s="4">
        <v>1</v>
      </c>
      <c r="H274" s="602" t="s">
        <v>1018</v>
      </c>
      <c r="I274" s="603"/>
      <c r="J274" s="603"/>
      <c r="K274" s="348"/>
      <c r="L274" s="616" t="str" cm="1">
        <f t="array" ref="L274">IF(ISNUMBER(FIND(L273,'Assessment Information'!$C$59)),INDEX('Summary &amp; Results'!$BB$48:$BB$74,$B274,0),"N/A")</f>
        <v>N/A</v>
      </c>
      <c r="M274" s="617"/>
      <c r="O274" s="616" t="str" cm="1">
        <f t="array" ref="O274">IF(ISNUMBER(FIND(O273,'Assessment Information'!$C$59)),INDEX('Summary &amp; Results'!$BC$48:$BC$74,$B274,0),"N/A")</f>
        <v>N/A</v>
      </c>
      <c r="P274" s="617"/>
      <c r="Q274" s="2"/>
      <c r="R274" s="616" t="str" cm="1">
        <f t="array" ref="R274">IF(ISNUMBER(FIND(R273,'Assessment Information'!$C$59)),INDEX('Summary &amp; Results'!$BD$48:$BD$74,$B274,0),"N/A")</f>
        <v>N/A</v>
      </c>
      <c r="S274" s="617"/>
      <c r="T274" s="2"/>
      <c r="U274" s="2"/>
      <c r="V274" s="2"/>
      <c r="W274" s="2"/>
      <c r="X274" s="2"/>
      <c r="Y274" s="2"/>
      <c r="Z274" s="2"/>
    </row>
    <row r="275" spans="1:37" ht="17.399999999999999" thickTop="1" thickBot="1">
      <c r="A275" s="4" t="s">
        <v>1019</v>
      </c>
      <c r="G275" s="4">
        <v>1</v>
      </c>
      <c r="H275" s="268"/>
      <c r="I275" s="269" t="s">
        <v>1020</v>
      </c>
      <c r="J275" s="267"/>
      <c r="K275" s="265"/>
      <c r="L275" s="1"/>
      <c r="M275" s="266"/>
      <c r="N275" s="2"/>
      <c r="O275" s="2"/>
      <c r="P275" s="2"/>
      <c r="Q275" s="2"/>
      <c r="R275" s="2"/>
      <c r="S275" s="2"/>
      <c r="T275" s="2"/>
      <c r="U275" s="2"/>
      <c r="V275" s="2"/>
      <c r="W275" s="2"/>
      <c r="X275" s="2"/>
      <c r="Y275" s="2"/>
      <c r="Z275" s="2"/>
    </row>
    <row r="276" spans="1:37" ht="33.6" thickTop="1" thickBot="1">
      <c r="A276" s="4" t="s">
        <v>1021</v>
      </c>
      <c r="G276" s="4">
        <v>1</v>
      </c>
      <c r="H276" s="268"/>
      <c r="I276" s="614" t="str">
        <f>'Principles (All)'!R195</f>
        <v/>
      </c>
      <c r="J276" s="614"/>
      <c r="K276" s="614"/>
      <c r="L276" s="614"/>
      <c r="M276" s="614"/>
      <c r="N276" s="614"/>
      <c r="O276" s="614"/>
      <c r="P276" s="614"/>
      <c r="Q276" s="614"/>
      <c r="R276" s="614"/>
      <c r="S276" s="614"/>
      <c r="T276" s="614"/>
      <c r="U276" s="614"/>
      <c r="V276" s="614"/>
      <c r="W276" s="614"/>
      <c r="X276" s="614"/>
      <c r="Y276" s="414"/>
      <c r="Z276" s="2"/>
      <c r="AK276" s="355" t="str">
        <f>I276&amp;CHAR(10)</f>
        <v xml:space="preserve">
</v>
      </c>
    </row>
    <row r="277" spans="1:37" s="344" customFormat="1" ht="6.6" thickTop="1" thickBot="1">
      <c r="A277" s="344" t="s">
        <v>1022</v>
      </c>
      <c r="G277" s="344">
        <v>1</v>
      </c>
      <c r="H277" s="354"/>
      <c r="I277" s="354"/>
      <c r="J277" s="354"/>
      <c r="K277" s="348"/>
      <c r="L277" s="349"/>
      <c r="M277" s="348"/>
      <c r="N277" s="347"/>
      <c r="O277" s="347"/>
      <c r="P277" s="347"/>
      <c r="Q277" s="347"/>
      <c r="R277" s="347"/>
      <c r="S277" s="347"/>
      <c r="T277" s="347"/>
      <c r="U277" s="347"/>
      <c r="V277" s="347"/>
      <c r="W277" s="347"/>
      <c r="X277" s="347"/>
      <c r="Y277" s="347"/>
      <c r="Z277" s="347"/>
    </row>
    <row r="278" spans="1:37" ht="28.8" thickTop="1" thickBot="1">
      <c r="A278" s="4" t="s">
        <v>1023</v>
      </c>
      <c r="G278" s="4">
        <v>1</v>
      </c>
      <c r="H278" s="61"/>
      <c r="I278" s="601" t="s">
        <v>1024</v>
      </c>
      <c r="J278" s="601"/>
      <c r="K278" s="301"/>
      <c r="L278" s="301"/>
      <c r="M278" s="62" t="s">
        <v>1025</v>
      </c>
      <c r="N278" s="62"/>
      <c r="O278" s="62"/>
      <c r="P278" s="62"/>
      <c r="Q278" s="62"/>
      <c r="R278" s="62"/>
      <c r="S278" s="62"/>
      <c r="T278" s="62"/>
      <c r="U278" s="62"/>
      <c r="V278" s="62"/>
      <c r="W278" s="392"/>
      <c r="X278" s="415" t="s">
        <v>959</v>
      </c>
      <c r="Y278" s="415" t="s">
        <v>131</v>
      </c>
      <c r="Z278" s="416" t="s">
        <v>916</v>
      </c>
    </row>
    <row r="279" spans="1:37" s="27" customFormat="1" ht="75.599999999999994" thickTop="1" thickBot="1">
      <c r="A279" s="27" t="s">
        <v>1027</v>
      </c>
      <c r="G279" s="27">
        <v>1</v>
      </c>
      <c r="H279" s="598" t="s">
        <v>1028</v>
      </c>
      <c r="I279" s="612" t="str">
        <f>'Principles (All)'!E196</f>
        <v>SRA1.2.2 D.1</v>
      </c>
      <c r="J279" s="613"/>
      <c r="K279" s="604" t="str">
        <f>'Principles (All)'!J196</f>
        <v>There are reliable and transparent data available, or the assessment team is able to collect primary data through observation, surveys, document review and/or interviews in a manner safe for the assessment team or affected workers,</v>
      </c>
      <c r="L279" s="605"/>
      <c r="M279" s="605"/>
      <c r="N279" s="605"/>
      <c r="O279" s="605"/>
      <c r="P279" s="605"/>
      <c r="Q279" s="605"/>
      <c r="R279" s="605"/>
      <c r="S279" s="605"/>
      <c r="T279" s="605"/>
      <c r="U279" s="605"/>
      <c r="V279" s="606"/>
      <c r="W279" s="411" t="str">
        <f>'Principles (All)'!M196</f>
        <v/>
      </c>
      <c r="X279" s="390" t="str">
        <f>'Principles (All)'!N196</f>
        <v>N/A</v>
      </c>
      <c r="Y279" s="390" t="str">
        <f>'Principles (All)'!O196</f>
        <v>N/A</v>
      </c>
      <c r="Z279" s="390" t="str">
        <f>'Principles (All)'!P196</f>
        <v>N/A</v>
      </c>
      <c r="AJ279" s="353" t="str">
        <f t="shared" si="2"/>
        <v xml:space="preserve">There are reliable and transparent data available, or the assessment team is able to collect primary data through observation, surveys, document review and/or interviews in a manner safe for the assessment team or affected workers,
</v>
      </c>
    </row>
    <row r="280" spans="1:37" s="27" customFormat="1" ht="57" thickTop="1" thickBot="1">
      <c r="A280" s="27" t="s">
        <v>1027</v>
      </c>
      <c r="G280" s="27">
        <v>1</v>
      </c>
      <c r="H280" s="599"/>
      <c r="I280" s="612" t="str">
        <f>'Principles (All)'!E197</f>
        <v>SRA1.2.2 D.2</v>
      </c>
      <c r="J280" s="613"/>
      <c r="K280" s="604" t="str">
        <f>'Principles (All)'!J197</f>
        <v>AND - If applicable, interest rates charged to fishers/farmers are transparent and agreed upon in advance,</v>
      </c>
      <c r="L280" s="605"/>
      <c r="M280" s="605"/>
      <c r="N280" s="605"/>
      <c r="O280" s="605"/>
      <c r="P280" s="605"/>
      <c r="Q280" s="605"/>
      <c r="R280" s="605"/>
      <c r="S280" s="605"/>
      <c r="T280" s="605"/>
      <c r="U280" s="605"/>
      <c r="V280" s="606"/>
      <c r="W280" s="411" t="str">
        <f>'Principles (All)'!M197</f>
        <v/>
      </c>
      <c r="X280" s="390" t="str">
        <f>'Principles (All)'!N197</f>
        <v>N/A</v>
      </c>
      <c r="Y280" s="390" t="str">
        <f>'Principles (All)'!O197</f>
        <v>N/A</v>
      </c>
      <c r="Z280" s="390" t="str">
        <f>'Principles (All)'!P197</f>
        <v>N/A</v>
      </c>
      <c r="AJ280" s="353" t="str">
        <f t="shared" si="2"/>
        <v xml:space="preserve">AND - If applicable, interest rates charged to fishers/farmers are transparent and agreed upon in advance,
</v>
      </c>
    </row>
    <row r="281" spans="1:37" s="27" customFormat="1" ht="57" thickTop="1" thickBot="1">
      <c r="A281" s="27" t="s">
        <v>1027</v>
      </c>
      <c r="G281" s="27">
        <v>1</v>
      </c>
      <c r="H281" s="599"/>
      <c r="I281" s="612" t="str">
        <f>'Principles (All)'!E198</f>
        <v>SRA1.2.2 D.3</v>
      </c>
      <c r="J281" s="613"/>
      <c r="K281" s="604" t="str">
        <f>'Principles (All)'!J198</f>
        <v xml:space="preserve">AND - There is more than one local seafood buyer, and fishers/farmers are free to sell to whomever they wish without retribution, </v>
      </c>
      <c r="L281" s="605"/>
      <c r="M281" s="605"/>
      <c r="N281" s="605"/>
      <c r="O281" s="605"/>
      <c r="P281" s="605"/>
      <c r="Q281" s="605"/>
      <c r="R281" s="605"/>
      <c r="S281" s="605"/>
      <c r="T281" s="605"/>
      <c r="U281" s="605"/>
      <c r="V281" s="606"/>
      <c r="W281" s="411" t="str">
        <f>'Principles (All)'!M198</f>
        <v/>
      </c>
      <c r="X281" s="390" t="str">
        <f>'Principles (All)'!N198</f>
        <v>N/A</v>
      </c>
      <c r="Y281" s="390" t="str">
        <f>'Principles (All)'!O198</f>
        <v>N/A</v>
      </c>
      <c r="Z281" s="390" t="str">
        <f>'Principles (All)'!P198</f>
        <v>N/A</v>
      </c>
      <c r="AJ281" s="353" t="str">
        <f t="shared" si="2"/>
        <v xml:space="preserve">AND - There is more than one local seafood buyer, and fishers/farmers are free to sell to whomever they wish without retribution, 
</v>
      </c>
    </row>
    <row r="282" spans="1:37" s="27" customFormat="1" ht="38.4" thickTop="1" thickBot="1">
      <c r="A282" s="27" t="s">
        <v>1027</v>
      </c>
      <c r="G282" s="27">
        <v>1</v>
      </c>
      <c r="H282" s="599"/>
      <c r="I282" s="612" t="str">
        <f>'Principles (All)'!E199</f>
        <v>SRA1.2.2 D.4</v>
      </c>
      <c r="J282" s="613"/>
      <c r="K282" s="604" t="str">
        <f>'Principles (All)'!J199</f>
        <v>AND - There are no indications of price collusion among local buyers,</v>
      </c>
      <c r="L282" s="605"/>
      <c r="M282" s="605"/>
      <c r="N282" s="605"/>
      <c r="O282" s="605"/>
      <c r="P282" s="605"/>
      <c r="Q282" s="605"/>
      <c r="R282" s="605"/>
      <c r="S282" s="605"/>
      <c r="T282" s="605"/>
      <c r="U282" s="605"/>
      <c r="V282" s="606"/>
      <c r="W282" s="411" t="str">
        <f>'Principles (All)'!M199</f>
        <v/>
      </c>
      <c r="X282" s="390" t="str">
        <f>'Principles (All)'!N199</f>
        <v>N/A</v>
      </c>
      <c r="Y282" s="390" t="str">
        <f>'Principles (All)'!O199</f>
        <v>N/A</v>
      </c>
      <c r="Z282" s="390" t="str">
        <f>'Principles (All)'!P199</f>
        <v>N/A</v>
      </c>
      <c r="AJ282" s="353" t="str">
        <f t="shared" si="2"/>
        <v xml:space="preserve">AND - There are no indications of price collusion among local buyers,
</v>
      </c>
    </row>
    <row r="283" spans="1:37" s="27" customFormat="1" ht="57" thickTop="1" thickBot="1">
      <c r="A283" s="27" t="s">
        <v>1027</v>
      </c>
      <c r="G283" s="27">
        <v>1</v>
      </c>
      <c r="H283" s="600"/>
      <c r="I283" s="612" t="str">
        <f>'Principles (All)'!E200</f>
        <v>SRA1.2.2 D.5</v>
      </c>
      <c r="J283" s="613"/>
      <c r="K283" s="604" t="str">
        <f>'Principles (All)'!J200</f>
        <v>AND - Fishers/farmers know the quality expected of the product, how the price is calculated, and when they will be paid via verbal contract with buyers.</v>
      </c>
      <c r="L283" s="605"/>
      <c r="M283" s="605"/>
      <c r="N283" s="605"/>
      <c r="O283" s="605"/>
      <c r="P283" s="605"/>
      <c r="Q283" s="605"/>
      <c r="R283" s="605"/>
      <c r="S283" s="605"/>
      <c r="T283" s="605"/>
      <c r="U283" s="605"/>
      <c r="V283" s="606"/>
      <c r="W283" s="411" t="str">
        <f>'Principles (All)'!M200</f>
        <v/>
      </c>
      <c r="X283" s="390" t="str">
        <f>'Principles (All)'!N200</f>
        <v>N/A</v>
      </c>
      <c r="Y283" s="390" t="str">
        <f>'Principles (All)'!O200</f>
        <v>N/A</v>
      </c>
      <c r="Z283" s="390" t="str">
        <f>'Principles (All)'!P200</f>
        <v>N/A</v>
      </c>
      <c r="AJ283" s="353" t="str">
        <f t="shared" si="2"/>
        <v xml:space="preserve">AND - Fishers/farmers know the quality expected of the product, how the price is calculated, and when they will be paid via verbal contract with buyers.
</v>
      </c>
    </row>
    <row r="284" spans="1:37" s="27" customFormat="1" ht="38.4" thickTop="1" thickBot="1">
      <c r="A284" s="27" t="s">
        <v>1027</v>
      </c>
      <c r="G284" s="27">
        <v>1</v>
      </c>
      <c r="H284" s="598" t="s">
        <v>1029</v>
      </c>
      <c r="I284" s="607" t="str">
        <f>'Principles (All)'!E201</f>
        <v>SRA1.2.2 D.6</v>
      </c>
      <c r="J284" s="608"/>
      <c r="K284" s="609" t="str">
        <f>'Principles (All)'!J201</f>
        <v>If applicable, fishers/farmers can access loans from at least two types of lenders,</v>
      </c>
      <c r="L284" s="610"/>
      <c r="M284" s="610"/>
      <c r="N284" s="610"/>
      <c r="O284" s="610"/>
      <c r="P284" s="610"/>
      <c r="Q284" s="610"/>
      <c r="R284" s="610"/>
      <c r="S284" s="610"/>
      <c r="T284" s="610"/>
      <c r="U284" s="610"/>
      <c r="V284" s="611"/>
      <c r="W284" s="412" t="str">
        <f>'Principles (All)'!M201</f>
        <v/>
      </c>
      <c r="X284" s="391" t="str">
        <f>'Principles (All)'!N201</f>
        <v>N/A</v>
      </c>
      <c r="Y284" s="391" t="str">
        <f>'Principles (All)'!O201</f>
        <v>N/A</v>
      </c>
      <c r="Z284" s="391" t="str">
        <f>'Principles (All)'!P201</f>
        <v>N/A</v>
      </c>
      <c r="AJ284" s="353" t="str">
        <f t="shared" si="2"/>
        <v xml:space="preserve">If applicable, fishers/farmers can access loans from at least two types of lenders,
</v>
      </c>
    </row>
    <row r="285" spans="1:37" s="27" customFormat="1" ht="38.4" thickTop="1" thickBot="1">
      <c r="A285" s="27" t="s">
        <v>1027</v>
      </c>
      <c r="G285" s="27">
        <v>1</v>
      </c>
      <c r="H285" s="599"/>
      <c r="I285" s="607" t="str">
        <f>'Principles (All)'!E202</f>
        <v>SRA1.2.2 D.7</v>
      </c>
      <c r="J285" s="608"/>
      <c r="K285" s="609" t="str">
        <f>'Principles (All)'!J202</f>
        <v>AND - If applicable, interest rates do not exceed government rates or lender’s borrowing rates,</v>
      </c>
      <c r="L285" s="610"/>
      <c r="M285" s="610"/>
      <c r="N285" s="610"/>
      <c r="O285" s="610"/>
      <c r="P285" s="610"/>
      <c r="Q285" s="610"/>
      <c r="R285" s="610"/>
      <c r="S285" s="610"/>
      <c r="T285" s="610"/>
      <c r="U285" s="610"/>
      <c r="V285" s="611"/>
      <c r="W285" s="412" t="str">
        <f>'Principles (All)'!M202</f>
        <v/>
      </c>
      <c r="X285" s="391" t="str">
        <f>'Principles (All)'!N202</f>
        <v>N/A</v>
      </c>
      <c r="Y285" s="391" t="str">
        <f>'Principles (All)'!O202</f>
        <v>N/A</v>
      </c>
      <c r="Z285" s="391" t="str">
        <f>'Principles (All)'!P202</f>
        <v>N/A</v>
      </c>
      <c r="AJ285" s="353" t="str">
        <f t="shared" ref="AJ285:AJ385" si="3">K285&amp;CHAR(10)</f>
        <v xml:space="preserve">AND - If applicable, interest rates do not exceed government rates or lender’s borrowing rates,
</v>
      </c>
    </row>
    <row r="286" spans="1:37" s="27" customFormat="1" ht="38.4" thickTop="1" thickBot="1">
      <c r="A286" s="27" t="s">
        <v>1027</v>
      </c>
      <c r="G286" s="27">
        <v>1</v>
      </c>
      <c r="H286" s="599"/>
      <c r="I286" s="607" t="str">
        <f>'Principles (All)'!E203</f>
        <v>SRA1.2.2 D.8</v>
      </c>
      <c r="J286" s="608"/>
      <c r="K286" s="609" t="str">
        <f>'Principles (All)'!J203</f>
        <v>AND – Fishers/farmers have access to financial literacy training,</v>
      </c>
      <c r="L286" s="610"/>
      <c r="M286" s="610"/>
      <c r="N286" s="610"/>
      <c r="O286" s="610"/>
      <c r="P286" s="610"/>
      <c r="Q286" s="610"/>
      <c r="R286" s="610"/>
      <c r="S286" s="610"/>
      <c r="T286" s="610"/>
      <c r="U286" s="610"/>
      <c r="V286" s="611"/>
      <c r="W286" s="412" t="str">
        <f>'Principles (All)'!M203</f>
        <v/>
      </c>
      <c r="X286" s="391" t="str">
        <f>'Principles (All)'!N203</f>
        <v>N/A</v>
      </c>
      <c r="Y286" s="391" t="str">
        <f>'Principles (All)'!O203</f>
        <v>N/A</v>
      </c>
      <c r="Z286" s="391" t="str">
        <f>'Principles (All)'!P203</f>
        <v>N/A</v>
      </c>
      <c r="AJ286" s="353" t="str">
        <f t="shared" si="3"/>
        <v xml:space="preserve">AND – Fishers/farmers have access to financial literacy training,
</v>
      </c>
    </row>
    <row r="287" spans="1:37" s="27" customFormat="1" ht="57" thickTop="1" thickBot="1">
      <c r="A287" s="27" t="s">
        <v>1027</v>
      </c>
      <c r="G287" s="27">
        <v>1</v>
      </c>
      <c r="H287" s="599"/>
      <c r="I287" s="607" t="str">
        <f>'Principles (All)'!E204</f>
        <v>SRA1.2.2 D.9</v>
      </c>
      <c r="J287" s="608"/>
      <c r="K287" s="609" t="str">
        <f>'Principles (All)'!J204</f>
        <v>AND - Fishers/farmers are organized into groups to better negotiate with buyers and fishers/farmers may be price setters,</v>
      </c>
      <c r="L287" s="610"/>
      <c r="M287" s="610"/>
      <c r="N287" s="610"/>
      <c r="O287" s="610"/>
      <c r="P287" s="610"/>
      <c r="Q287" s="610"/>
      <c r="R287" s="610"/>
      <c r="S287" s="610"/>
      <c r="T287" s="610"/>
      <c r="U287" s="610"/>
      <c r="V287" s="611"/>
      <c r="W287" s="412" t="str">
        <f>'Principles (All)'!M204</f>
        <v/>
      </c>
      <c r="X287" s="391" t="str">
        <f>'Principles (All)'!N204</f>
        <v>N/A</v>
      </c>
      <c r="Y287" s="391" t="str">
        <f>'Principles (All)'!O204</f>
        <v>N/A</v>
      </c>
      <c r="Z287" s="391" t="str">
        <f>'Principles (All)'!P204</f>
        <v>N/A</v>
      </c>
      <c r="AJ287" s="353" t="str">
        <f t="shared" si="3"/>
        <v xml:space="preserve">AND - Fishers/farmers are organized into groups to better negotiate with buyers and fishers/farmers may be price setters,
</v>
      </c>
    </row>
    <row r="288" spans="1:37" s="27" customFormat="1" ht="75.599999999999994" thickTop="1" thickBot="1">
      <c r="A288" s="27" t="s">
        <v>1027</v>
      </c>
      <c r="G288" s="27">
        <v>1</v>
      </c>
      <c r="H288" s="599"/>
      <c r="I288" s="607" t="str">
        <f>'Principles (All)'!E205</f>
        <v>SRA1.2.2 D.10</v>
      </c>
      <c r="J288" s="608"/>
      <c r="K288" s="609" t="str">
        <f>'Principles (All)'!J205</f>
        <v>AND - Fishers/farmers know the quality expected of the product, how the price is calculated, and when they will be paid via written contract with buyers (in a language understood or with additional provisions made for illiteracy),</v>
      </c>
      <c r="L288" s="610"/>
      <c r="M288" s="610"/>
      <c r="N288" s="610"/>
      <c r="O288" s="610"/>
      <c r="P288" s="610"/>
      <c r="Q288" s="610"/>
      <c r="R288" s="610"/>
      <c r="S288" s="610"/>
      <c r="T288" s="610"/>
      <c r="U288" s="610"/>
      <c r="V288" s="611"/>
      <c r="W288" s="412" t="str">
        <f>'Principles (All)'!M205</f>
        <v/>
      </c>
      <c r="X288" s="391" t="str">
        <f>'Principles (All)'!N205</f>
        <v>N/A</v>
      </c>
      <c r="Y288" s="391" t="str">
        <f>'Principles (All)'!O205</f>
        <v>N/A</v>
      </c>
      <c r="Z288" s="391" t="str">
        <f>'Principles (All)'!P205</f>
        <v>N/A</v>
      </c>
      <c r="AJ288" s="353" t="str">
        <f t="shared" si="3"/>
        <v xml:space="preserve">AND - Fishers/farmers know the quality expected of the product, how the price is calculated, and when they will be paid via written contract with buyers (in a language understood or with additional provisions made for illiteracy),
</v>
      </c>
    </row>
    <row r="289" spans="1:37" s="27" customFormat="1" ht="57" thickTop="1" thickBot="1">
      <c r="A289" s="27" t="s">
        <v>1027</v>
      </c>
      <c r="G289" s="27">
        <v>1</v>
      </c>
      <c r="H289" s="599"/>
      <c r="I289" s="607" t="str">
        <f>'Principles (All)'!E206</f>
        <v>SRA1.2.2 D.11</v>
      </c>
      <c r="J289" s="608"/>
      <c r="K289" s="609" t="str">
        <f>'Principles (All)'!J206</f>
        <v>AND - When applicable, buyers support fishers/farmers through sharing costs of certification and training,</v>
      </c>
      <c r="L289" s="610"/>
      <c r="M289" s="610"/>
      <c r="N289" s="610"/>
      <c r="O289" s="610"/>
      <c r="P289" s="610"/>
      <c r="Q289" s="610"/>
      <c r="R289" s="610"/>
      <c r="S289" s="610"/>
      <c r="T289" s="610"/>
      <c r="U289" s="610"/>
      <c r="V289" s="611"/>
      <c r="W289" s="412" t="str">
        <f>'Principles (All)'!M206</f>
        <v/>
      </c>
      <c r="X289" s="391" t="str">
        <f>'Principles (All)'!N206</f>
        <v>N/A</v>
      </c>
      <c r="Y289" s="391" t="str">
        <f>'Principles (All)'!O206</f>
        <v>N/A</v>
      </c>
      <c r="Z289" s="391" t="str">
        <f>'Principles (All)'!P206</f>
        <v>N/A</v>
      </c>
      <c r="AJ289" s="353" t="str">
        <f t="shared" si="3"/>
        <v xml:space="preserve">AND - When applicable, buyers support fishers/farmers through sharing costs of certification and training,
</v>
      </c>
    </row>
    <row r="290" spans="1:37" s="27" customFormat="1" ht="57" thickTop="1" thickBot="1">
      <c r="A290" s="27" t="s">
        <v>1027</v>
      </c>
      <c r="G290" s="27">
        <v>1</v>
      </c>
      <c r="H290" s="600"/>
      <c r="I290" s="607" t="str">
        <f>'Principles (All)'!E207</f>
        <v>SRA1.2.2 D.12</v>
      </c>
      <c r="J290" s="608"/>
      <c r="K290" s="609" t="str">
        <f>'Principles (All)'!J207</f>
        <v>AND - Fishers/farmers have access to competitive credit markets or are recipients of investment opportunities.</v>
      </c>
      <c r="L290" s="610"/>
      <c r="M290" s="610"/>
      <c r="N290" s="610"/>
      <c r="O290" s="610"/>
      <c r="P290" s="610"/>
      <c r="Q290" s="610"/>
      <c r="R290" s="610"/>
      <c r="S290" s="610"/>
      <c r="T290" s="610"/>
      <c r="U290" s="610"/>
      <c r="V290" s="611"/>
      <c r="W290" s="412" t="str">
        <f>'Principles (All)'!M207</f>
        <v/>
      </c>
      <c r="X290" s="391" t="str">
        <f>'Principles (All)'!N207</f>
        <v>N/A</v>
      </c>
      <c r="Y290" s="391" t="str">
        <f>'Principles (All)'!O207</f>
        <v>N/A</v>
      </c>
      <c r="Z290" s="391" t="str">
        <f>'Principles (All)'!P207</f>
        <v>N/A</v>
      </c>
      <c r="AJ290" s="353" t="str">
        <f t="shared" si="3"/>
        <v xml:space="preserve">AND - Fishers/farmers have access to competitive credit markets or are recipients of investment opportunities.
</v>
      </c>
    </row>
    <row r="291" spans="1:37" ht="28.2" thickTop="1">
      <c r="A291" s="351" t="s">
        <v>1012</v>
      </c>
      <c r="G291" s="4">
        <v>1</v>
      </c>
      <c r="H291" s="3" t="s">
        <v>1030</v>
      </c>
      <c r="X291" s="4"/>
      <c r="Y291" s="4"/>
      <c r="Z291" s="4"/>
    </row>
    <row r="292" spans="1:37" ht="35.4" thickBot="1">
      <c r="A292" s="350" t="s">
        <v>1014</v>
      </c>
      <c r="B292" s="29"/>
      <c r="C292" s="29" t="s">
        <v>928</v>
      </c>
      <c r="D292" s="4">
        <v>1</v>
      </c>
      <c r="G292" s="4">
        <v>1</v>
      </c>
      <c r="H292" s="618" t="str">
        <f>SUBSTITUTE('Principles (All)'!F209,"Component ","")</f>
        <v>2.1: Recognition, voice, and respectful engagement for all groups, including customary users, irrespective of gender, ethnicity, culture, political, or socioeconomic status.</v>
      </c>
      <c r="I292" s="619"/>
      <c r="J292" s="619"/>
      <c r="K292" s="619"/>
      <c r="L292" s="619"/>
      <c r="M292" s="619"/>
      <c r="N292" s="619"/>
      <c r="O292" s="619"/>
      <c r="P292" s="619"/>
      <c r="Q292" s="619"/>
      <c r="R292" s="619"/>
      <c r="S292" s="619"/>
      <c r="T292" s="619"/>
      <c r="U292" s="619"/>
      <c r="V292" s="619"/>
      <c r="W292" s="619"/>
      <c r="X292" s="619"/>
      <c r="Y292" s="619"/>
      <c r="Z292" s="619"/>
    </row>
    <row r="293" spans="1:37" s="29" customFormat="1" ht="19.2" thickBot="1">
      <c r="A293" s="4" t="s">
        <v>1015</v>
      </c>
      <c r="C293" s="4"/>
      <c r="G293" s="29">
        <v>1</v>
      </c>
      <c r="H293" s="57"/>
      <c r="I293" s="55" t="str">
        <f>'Principles (All)'!G210</f>
        <v>2.1.1: Grievance reporting and access to remedy</v>
      </c>
      <c r="J293" s="57"/>
      <c r="K293" s="59"/>
      <c r="L293" s="57"/>
      <c r="M293" s="56"/>
      <c r="N293" s="57"/>
      <c r="O293" s="57"/>
      <c r="P293" s="57"/>
      <c r="Q293" s="57"/>
      <c r="R293" s="57"/>
      <c r="S293" s="57"/>
      <c r="T293" s="57"/>
      <c r="U293" s="57"/>
      <c r="V293" s="57"/>
      <c r="W293" s="57"/>
      <c r="X293" s="57"/>
      <c r="Y293" s="57"/>
      <c r="Z293" s="59"/>
    </row>
    <row r="294" spans="1:37" s="344" customFormat="1" ht="5.4">
      <c r="A294" s="344" t="s">
        <v>1016</v>
      </c>
      <c r="G294" s="344">
        <v>1</v>
      </c>
      <c r="H294" s="345"/>
      <c r="I294" s="346"/>
      <c r="J294" s="347"/>
      <c r="K294" s="348"/>
      <c r="L294" s="349"/>
      <c r="M294" s="348"/>
      <c r="N294" s="347"/>
      <c r="O294" s="347"/>
      <c r="P294" s="347"/>
      <c r="Q294" s="347"/>
      <c r="R294" s="347"/>
      <c r="S294" s="347"/>
      <c r="T294" s="347"/>
      <c r="U294" s="347"/>
      <c r="V294" s="347"/>
      <c r="W294" s="347"/>
      <c r="X294" s="347"/>
      <c r="Y294" s="347"/>
      <c r="Z294" s="347"/>
    </row>
    <row r="295" spans="1:37" s="344" customFormat="1" ht="20.399999999999999">
      <c r="A295" s="35" t="s">
        <v>1048</v>
      </c>
      <c r="G295" s="4">
        <v>1</v>
      </c>
      <c r="H295" s="345"/>
      <c r="I295" s="346"/>
      <c r="J295" s="347"/>
      <c r="K295" s="348"/>
      <c r="L295" s="615" t="s">
        <v>959</v>
      </c>
      <c r="M295" s="615"/>
      <c r="N295" s="615"/>
      <c r="O295" s="615" t="s">
        <v>131</v>
      </c>
      <c r="P295" s="615"/>
      <c r="Q295" s="615"/>
      <c r="R295" s="615" t="s">
        <v>916</v>
      </c>
      <c r="S295" s="615"/>
      <c r="T295" s="615"/>
      <c r="U295" s="347"/>
      <c r="V295" s="347"/>
      <c r="W295" s="347"/>
      <c r="X295" s="347"/>
      <c r="Y295" s="347"/>
      <c r="Z295" s="347"/>
    </row>
    <row r="296" spans="1:37" ht="21" thickBot="1">
      <c r="A296" s="35" t="s">
        <v>1017</v>
      </c>
      <c r="B296" s="4">
        <f>MAX($B$9:B295)+1</f>
        <v>15</v>
      </c>
      <c r="G296" s="4">
        <v>1</v>
      </c>
      <c r="H296" s="602" t="s">
        <v>1018</v>
      </c>
      <c r="I296" s="603"/>
      <c r="J296" s="603"/>
      <c r="K296" s="348"/>
      <c r="L296" s="616" t="str" cm="1">
        <f t="array" ref="L296">IF(ISNUMBER(FIND(L295,'Assessment Information'!$C$59)),INDEX('Summary &amp; Results'!$BB$48:$BB$74,$B296,0),"N/A")</f>
        <v>N/A</v>
      </c>
      <c r="M296" s="617"/>
      <c r="O296" s="616" t="str" cm="1">
        <f t="array" ref="O296">IF(ISNUMBER(FIND(O295,'Assessment Information'!$C$59)),INDEX('Summary &amp; Results'!$BC$48:$BC$74,$B296,0),"N/A")</f>
        <v>N/A</v>
      </c>
      <c r="P296" s="617"/>
      <c r="Q296" s="2"/>
      <c r="R296" s="616" t="str" cm="1">
        <f t="array" ref="R296">IF(ISNUMBER(FIND(R295,'Assessment Information'!$C$59)),INDEX('Summary &amp; Results'!$BD$48:$BD$74,$B296,0),"N/A")</f>
        <v>N/A</v>
      </c>
      <c r="S296" s="617"/>
      <c r="T296" s="2"/>
      <c r="U296" s="2"/>
      <c r="V296" s="2"/>
      <c r="W296" s="2"/>
      <c r="X296" s="2"/>
      <c r="Y296" s="2"/>
      <c r="Z296" s="2"/>
    </row>
    <row r="297" spans="1:37" ht="17.399999999999999" thickTop="1" thickBot="1">
      <c r="A297" s="4" t="s">
        <v>1019</v>
      </c>
      <c r="G297" s="4">
        <v>1</v>
      </c>
      <c r="H297" s="268"/>
      <c r="I297" s="269" t="s">
        <v>1020</v>
      </c>
      <c r="J297" s="267"/>
      <c r="K297" s="265"/>
      <c r="L297" s="1"/>
      <c r="M297" s="266"/>
      <c r="N297" s="2"/>
      <c r="O297" s="2"/>
      <c r="P297" s="2"/>
      <c r="Q297" s="2"/>
      <c r="R297" s="2"/>
      <c r="S297" s="2"/>
      <c r="T297" s="2"/>
      <c r="U297" s="2"/>
      <c r="V297" s="2"/>
      <c r="W297" s="2"/>
      <c r="X297" s="2"/>
      <c r="Y297" s="2"/>
      <c r="Z297" s="2"/>
    </row>
    <row r="298" spans="1:37" ht="33.6" thickTop="1" thickBot="1">
      <c r="A298" s="4" t="s">
        <v>1021</v>
      </c>
      <c r="G298" s="4">
        <v>1</v>
      </c>
      <c r="H298" s="268"/>
      <c r="I298" s="614" t="str">
        <f>'Principles (All)'!R210</f>
        <v/>
      </c>
      <c r="J298" s="614"/>
      <c r="K298" s="614"/>
      <c r="L298" s="614"/>
      <c r="M298" s="614"/>
      <c r="N298" s="614"/>
      <c r="O298" s="614"/>
      <c r="P298" s="614"/>
      <c r="Q298" s="614"/>
      <c r="R298" s="614"/>
      <c r="S298" s="614"/>
      <c r="T298" s="614"/>
      <c r="U298" s="614"/>
      <c r="V298" s="614"/>
      <c r="W298" s="614"/>
      <c r="X298" s="614"/>
      <c r="Y298" s="414"/>
      <c r="Z298" s="2"/>
      <c r="AK298" s="355" t="str">
        <f>I298&amp;CHAR(10)</f>
        <v xml:space="preserve">
</v>
      </c>
    </row>
    <row r="299" spans="1:37" s="344" customFormat="1" ht="6.6" thickTop="1" thickBot="1">
      <c r="A299" s="344" t="s">
        <v>1022</v>
      </c>
      <c r="G299" s="344">
        <v>1</v>
      </c>
      <c r="H299" s="354"/>
      <c r="I299" s="354"/>
      <c r="J299" s="354"/>
      <c r="K299" s="348"/>
      <c r="L299" s="349"/>
      <c r="M299" s="348"/>
      <c r="N299" s="347"/>
      <c r="O299" s="347"/>
      <c r="P299" s="347"/>
      <c r="Q299" s="347"/>
      <c r="R299" s="347"/>
      <c r="S299" s="347"/>
      <c r="T299" s="347"/>
      <c r="U299" s="347"/>
      <c r="V299" s="347"/>
      <c r="W299" s="347"/>
      <c r="X299" s="347"/>
      <c r="Y299" s="347"/>
      <c r="Z299" s="347"/>
    </row>
    <row r="300" spans="1:37" ht="28.8" thickTop="1" thickBot="1">
      <c r="A300" s="4" t="s">
        <v>1023</v>
      </c>
      <c r="G300" s="4">
        <v>1</v>
      </c>
      <c r="H300" s="61"/>
      <c r="I300" s="601" t="s">
        <v>1024</v>
      </c>
      <c r="J300" s="601"/>
      <c r="K300" s="301"/>
      <c r="L300" s="301"/>
      <c r="M300" s="62" t="s">
        <v>1025</v>
      </c>
      <c r="N300" s="62"/>
      <c r="O300" s="62"/>
      <c r="P300" s="62"/>
      <c r="Q300" s="62"/>
      <c r="R300" s="62"/>
      <c r="S300" s="62"/>
      <c r="T300" s="62"/>
      <c r="U300" s="62"/>
      <c r="V300" s="62"/>
      <c r="W300" s="392"/>
      <c r="X300" s="415" t="s">
        <v>959</v>
      </c>
      <c r="Y300" s="415" t="s">
        <v>131</v>
      </c>
      <c r="Z300" s="416" t="s">
        <v>916</v>
      </c>
    </row>
    <row r="301" spans="1:37" s="27" customFormat="1" ht="75.599999999999994" thickTop="1" thickBot="1">
      <c r="A301" s="27" t="s">
        <v>1027</v>
      </c>
      <c r="G301" s="27">
        <v>1</v>
      </c>
      <c r="H301" s="598" t="s">
        <v>1028</v>
      </c>
      <c r="I301" s="612" t="str">
        <f>'Principles (All)'!E211</f>
        <v>SRA2.1.1 D.1</v>
      </c>
      <c r="J301" s="613"/>
      <c r="K301" s="604" t="str">
        <f>'Principles (All)'!J211</f>
        <v>There are reliable and transparent data available, or the assessment team is able to collect primary data through observation, surveys, document review and/or interviews in a manner safe for the assessment team or affected workers,</v>
      </c>
      <c r="L301" s="605"/>
      <c r="M301" s="605"/>
      <c r="N301" s="605"/>
      <c r="O301" s="605"/>
      <c r="P301" s="605"/>
      <c r="Q301" s="605"/>
      <c r="R301" s="605"/>
      <c r="S301" s="605"/>
      <c r="T301" s="605"/>
      <c r="U301" s="605"/>
      <c r="V301" s="606"/>
      <c r="W301" s="411" t="str">
        <f>'Principles (All)'!M211</f>
        <v/>
      </c>
      <c r="X301" s="390" t="str">
        <f>'Principles (All)'!N211</f>
        <v>N/A</v>
      </c>
      <c r="Y301" s="390" t="str">
        <f>'Principles (All)'!O211</f>
        <v>N/A</v>
      </c>
      <c r="Z301" s="390" t="str">
        <f>'Principles (All)'!P211</f>
        <v>N/A</v>
      </c>
      <c r="AJ301" s="353" t="str">
        <f t="shared" si="3"/>
        <v xml:space="preserve">There are reliable and transparent data available, or the assessment team is able to collect primary data through observation, surveys, document review and/or interviews in a manner safe for the assessment team or affected workers,
</v>
      </c>
    </row>
    <row r="302" spans="1:37" s="27" customFormat="1" ht="75.599999999999994" thickTop="1" thickBot="1">
      <c r="A302" s="27" t="s">
        <v>1027</v>
      </c>
      <c r="G302" s="27">
        <v>1</v>
      </c>
      <c r="H302" s="599"/>
      <c r="I302" s="612" t="str">
        <f>'Principles (All)'!E212</f>
        <v>SRA2.1.1 D.2</v>
      </c>
      <c r="J302" s="613"/>
      <c r="K302" s="604" t="str">
        <f>'Principles (All)'!J212</f>
        <v>AND – Workers have knowledge of, and access to, fair and confidential grievance mechanisms appropriate for, and commensurate with, size and scale of the fishery/farm, in a language they understand, with additional provisions made for illiteracy,</v>
      </c>
      <c r="L302" s="605"/>
      <c r="M302" s="605"/>
      <c r="N302" s="605"/>
      <c r="O302" s="605"/>
      <c r="P302" s="605"/>
      <c r="Q302" s="605"/>
      <c r="R302" s="605"/>
      <c r="S302" s="605"/>
      <c r="T302" s="605"/>
      <c r="U302" s="605"/>
      <c r="V302" s="606"/>
      <c r="W302" s="411" t="str">
        <f>'Principles (All)'!M212</f>
        <v/>
      </c>
      <c r="X302" s="390" t="str">
        <f>'Principles (All)'!N212</f>
        <v>N/A</v>
      </c>
      <c r="Y302" s="390" t="str">
        <f>'Principles (All)'!O212</f>
        <v>N/A</v>
      </c>
      <c r="Z302" s="390" t="str">
        <f>'Principles (All)'!P212</f>
        <v>N/A</v>
      </c>
      <c r="AJ302" s="353" t="str">
        <f t="shared" si="3"/>
        <v xml:space="preserve">AND – Workers have knowledge of, and access to, fair and confidential grievance mechanisms appropriate for, and commensurate with, size and scale of the fishery/farm, in a language they understand, with additional provisions made for illiteracy,
</v>
      </c>
    </row>
    <row r="303" spans="1:37" s="27" customFormat="1" ht="38.4" thickTop="1" thickBot="1">
      <c r="A303" s="27" t="s">
        <v>1027</v>
      </c>
      <c r="G303" s="27">
        <v>1</v>
      </c>
      <c r="H303" s="599"/>
      <c r="I303" s="612" t="str">
        <f>'Principles (All)'!E213</f>
        <v>SRA2.1.1 D.3</v>
      </c>
      <c r="J303" s="613"/>
      <c r="K303" s="604" t="str">
        <f>'Principles (All)'!J213</f>
        <v>AND – Workers have been trained in available grievance mechanisms,</v>
      </c>
      <c r="L303" s="605"/>
      <c r="M303" s="605"/>
      <c r="N303" s="605"/>
      <c r="O303" s="605"/>
      <c r="P303" s="605"/>
      <c r="Q303" s="605"/>
      <c r="R303" s="605"/>
      <c r="S303" s="605"/>
      <c r="T303" s="605"/>
      <c r="U303" s="605"/>
      <c r="V303" s="606"/>
      <c r="W303" s="411" t="str">
        <f>'Principles (All)'!M213</f>
        <v/>
      </c>
      <c r="X303" s="390" t="str">
        <f>'Principles (All)'!N213</f>
        <v>N/A</v>
      </c>
      <c r="Y303" s="390" t="str">
        <f>'Principles (All)'!O213</f>
        <v>N/A</v>
      </c>
      <c r="Z303" s="390" t="str">
        <f>'Principles (All)'!P213</f>
        <v>N/A</v>
      </c>
      <c r="AJ303" s="353" t="str">
        <f t="shared" si="3"/>
        <v xml:space="preserve">AND – Workers have been trained in available grievance mechanisms,
</v>
      </c>
    </row>
    <row r="304" spans="1:37" s="27" customFormat="1" ht="57" thickTop="1" thickBot="1">
      <c r="A304" s="27" t="s">
        <v>1027</v>
      </c>
      <c r="G304" s="27">
        <v>1</v>
      </c>
      <c r="H304" s="599"/>
      <c r="I304" s="612" t="str">
        <f>'Principles (All)'!E214</f>
        <v>SRA2.1.1 D.4</v>
      </c>
      <c r="J304" s="613"/>
      <c r="K304" s="604" t="str">
        <f>'Principles (All)'!J214</f>
        <v>AND - There are no indications of retaliation or prejudice against workers who submit grievances, including gender-based prejudice or retaliation,</v>
      </c>
      <c r="L304" s="605"/>
      <c r="M304" s="605"/>
      <c r="N304" s="605"/>
      <c r="O304" s="605"/>
      <c r="P304" s="605"/>
      <c r="Q304" s="605"/>
      <c r="R304" s="605"/>
      <c r="S304" s="605"/>
      <c r="T304" s="605"/>
      <c r="U304" s="605"/>
      <c r="V304" s="606"/>
      <c r="W304" s="411" t="str">
        <f>'Principles (All)'!M214</f>
        <v/>
      </c>
      <c r="X304" s="390" t="str">
        <f>'Principles (All)'!N214</f>
        <v>N/A</v>
      </c>
      <c r="Y304" s="390" t="str">
        <f>'Principles (All)'!O214</f>
        <v>N/A</v>
      </c>
      <c r="Z304" s="390" t="str">
        <f>'Principles (All)'!P214</f>
        <v>N/A</v>
      </c>
      <c r="AJ304" s="353" t="str">
        <f t="shared" si="3"/>
        <v xml:space="preserve">AND - There are no indications of retaliation or prejudice against workers who submit grievances, including gender-based prejudice or retaliation,
</v>
      </c>
    </row>
    <row r="305" spans="1:37" s="27" customFormat="1" ht="57" thickTop="1" thickBot="1">
      <c r="A305" s="27" t="s">
        <v>1027</v>
      </c>
      <c r="G305" s="27">
        <v>1</v>
      </c>
      <c r="H305" s="600"/>
      <c r="I305" s="612" t="str">
        <f>'Principles (All)'!E215</f>
        <v>SRA2.1.1 D.5</v>
      </c>
      <c r="J305" s="613"/>
      <c r="K305" s="604" t="str">
        <f>'Principles (All)'!J215</f>
        <v xml:space="preserve">AND – Workers have regular access to internet or cellular service as needed to adequately access available grievance mechanisms. </v>
      </c>
      <c r="L305" s="605"/>
      <c r="M305" s="605"/>
      <c r="N305" s="605"/>
      <c r="O305" s="605"/>
      <c r="P305" s="605"/>
      <c r="Q305" s="605"/>
      <c r="R305" s="605"/>
      <c r="S305" s="605"/>
      <c r="T305" s="605"/>
      <c r="U305" s="605"/>
      <c r="V305" s="606"/>
      <c r="W305" s="411" t="str">
        <f>'Principles (All)'!M215</f>
        <v/>
      </c>
      <c r="X305" s="390" t="str">
        <f>'Principles (All)'!N215</f>
        <v>N/A</v>
      </c>
      <c r="Y305" s="390" t="str">
        <f>'Principles (All)'!O215</f>
        <v>N/A</v>
      </c>
      <c r="Z305" s="390" t="str">
        <f>'Principles (All)'!P215</f>
        <v>N/A</v>
      </c>
      <c r="AJ305" s="353" t="str">
        <f t="shared" si="3"/>
        <v xml:space="preserve">AND – Workers have regular access to internet or cellular service as needed to adequately access available grievance mechanisms. 
</v>
      </c>
    </row>
    <row r="306" spans="1:37" s="27" customFormat="1" ht="57" thickTop="1" thickBot="1">
      <c r="A306" s="27" t="s">
        <v>1027</v>
      </c>
      <c r="G306" s="27">
        <v>1</v>
      </c>
      <c r="H306" s="598" t="s">
        <v>1029</v>
      </c>
      <c r="I306" s="607" t="str">
        <f>'Principles (All)'!E216</f>
        <v>SRA2.1.1 D.6</v>
      </c>
      <c r="J306" s="608"/>
      <c r="K306" s="609" t="str">
        <f>'Principles (All)'!J216</f>
        <v xml:space="preserve">Grievance mechanisms are both procedurally and substantively effective at remediation of conflicts and complaints in a time-bound manner with no reoccurring grievances, </v>
      </c>
      <c r="L306" s="610"/>
      <c r="M306" s="610"/>
      <c r="N306" s="610"/>
      <c r="O306" s="610"/>
      <c r="P306" s="610"/>
      <c r="Q306" s="610"/>
      <c r="R306" s="610"/>
      <c r="S306" s="610"/>
      <c r="T306" s="610"/>
      <c r="U306" s="610"/>
      <c r="V306" s="611"/>
      <c r="W306" s="412" t="str">
        <f>'Principles (All)'!M216</f>
        <v/>
      </c>
      <c r="X306" s="391" t="str">
        <f>'Principles (All)'!N216</f>
        <v>N/A</v>
      </c>
      <c r="Y306" s="391" t="str">
        <f>'Principles (All)'!O216</f>
        <v>N/A</v>
      </c>
      <c r="Z306" s="391" t="str">
        <f>'Principles (All)'!P216</f>
        <v>N/A</v>
      </c>
      <c r="AJ306" s="353" t="str">
        <f t="shared" si="3"/>
        <v xml:space="preserve">Grievance mechanisms are both procedurally and substantively effective at remediation of conflicts and complaints in a time-bound manner with no reoccurring grievances, 
</v>
      </c>
    </row>
    <row r="307" spans="1:37" s="27" customFormat="1" ht="75.599999999999994" thickTop="1" thickBot="1">
      <c r="A307" s="27" t="s">
        <v>1027</v>
      </c>
      <c r="G307" s="27">
        <v>1</v>
      </c>
      <c r="H307" s="599"/>
      <c r="I307" s="607" t="str">
        <f>'Principles (All)'!E217</f>
        <v>SRA2.1.1 D.7</v>
      </c>
      <c r="J307" s="608"/>
      <c r="K307" s="609" t="str">
        <f>'Principles (All)'!J217</f>
        <v>AND - Remediation processes (i.e., corrective action plans) are publicly disclosed (while maintaining anonymity and confidentiality of the person experiencing the injustice and/or submitting the grievance),</v>
      </c>
      <c r="L307" s="610"/>
      <c r="M307" s="610"/>
      <c r="N307" s="610"/>
      <c r="O307" s="610"/>
      <c r="P307" s="610"/>
      <c r="Q307" s="610"/>
      <c r="R307" s="610"/>
      <c r="S307" s="610"/>
      <c r="T307" s="610"/>
      <c r="U307" s="610"/>
      <c r="V307" s="611"/>
      <c r="W307" s="412" t="str">
        <f>'Principles (All)'!M217</f>
        <v/>
      </c>
      <c r="X307" s="391" t="str">
        <f>'Principles (All)'!N217</f>
        <v>N/A</v>
      </c>
      <c r="Y307" s="391" t="str">
        <f>'Principles (All)'!O217</f>
        <v>N/A</v>
      </c>
      <c r="Z307" s="391" t="str">
        <f>'Principles (All)'!P217</f>
        <v>N/A</v>
      </c>
      <c r="AJ307" s="353" t="str">
        <f t="shared" si="3"/>
        <v xml:space="preserve">AND - Remediation processes (i.e., corrective action plans) are publicly disclosed (while maintaining anonymity and confidentiality of the person experiencing the injustice and/or submitting the grievance),
</v>
      </c>
    </row>
    <row r="308" spans="1:37" s="27" customFormat="1" ht="38.4" thickTop="1" thickBot="1">
      <c r="A308" s="27" t="s">
        <v>1027</v>
      </c>
      <c r="G308" s="27">
        <v>1</v>
      </c>
      <c r="H308" s="599"/>
      <c r="I308" s="607" t="str">
        <f>'Principles (All)'!E218</f>
        <v>SRA2.1.1 D.8</v>
      </c>
      <c r="J308" s="608"/>
      <c r="K308" s="609" t="str">
        <f>'Principles (All)'!J218</f>
        <v>AND - Grievance mechanisms evolve according to direct engagement with users,</v>
      </c>
      <c r="L308" s="610"/>
      <c r="M308" s="610"/>
      <c r="N308" s="610"/>
      <c r="O308" s="610"/>
      <c r="P308" s="610"/>
      <c r="Q308" s="610"/>
      <c r="R308" s="610"/>
      <c r="S308" s="610"/>
      <c r="T308" s="610"/>
      <c r="U308" s="610"/>
      <c r="V308" s="611"/>
      <c r="W308" s="412" t="str">
        <f>'Principles (All)'!M218</f>
        <v/>
      </c>
      <c r="X308" s="391" t="str">
        <f>'Principles (All)'!N218</f>
        <v>N/A</v>
      </c>
      <c r="Y308" s="391" t="str">
        <f>'Principles (All)'!O218</f>
        <v>N/A</v>
      </c>
      <c r="Z308" s="391" t="str">
        <f>'Principles (All)'!P218</f>
        <v>N/A</v>
      </c>
      <c r="AJ308" s="353" t="str">
        <f t="shared" si="3"/>
        <v xml:space="preserve">AND - Grievance mechanisms evolve according to direct engagement with users,
</v>
      </c>
    </row>
    <row r="309" spans="1:37" s="27" customFormat="1" ht="57" thickTop="1" thickBot="1">
      <c r="A309" s="27" t="s">
        <v>1027</v>
      </c>
      <c r="G309" s="27">
        <v>1</v>
      </c>
      <c r="H309" s="599"/>
      <c r="I309" s="607" t="str">
        <f>'Principles (All)'!E219</f>
        <v>SRA2.1.1 D.9</v>
      </c>
      <c r="J309" s="608"/>
      <c r="K309" s="609" t="str">
        <f>'Principles (All)'!J219</f>
        <v>AND - The grievance procedure includes special consideration for vulnerable populations (e.g., migrant workers, women, ethnic minorities),</v>
      </c>
      <c r="L309" s="610"/>
      <c r="M309" s="610"/>
      <c r="N309" s="610"/>
      <c r="O309" s="610"/>
      <c r="P309" s="610"/>
      <c r="Q309" s="610"/>
      <c r="R309" s="610"/>
      <c r="S309" s="610"/>
      <c r="T309" s="610"/>
      <c r="U309" s="610"/>
      <c r="V309" s="611"/>
      <c r="W309" s="412" t="str">
        <f>'Principles (All)'!M219</f>
        <v/>
      </c>
      <c r="X309" s="391" t="str">
        <f>'Principles (All)'!N219</f>
        <v>N/A</v>
      </c>
      <c r="Y309" s="391" t="str">
        <f>'Principles (All)'!O219</f>
        <v>N/A</v>
      </c>
      <c r="Z309" s="391" t="str">
        <f>'Principles (All)'!P219</f>
        <v>N/A</v>
      </c>
      <c r="AJ309" s="353" t="str">
        <f t="shared" si="3"/>
        <v xml:space="preserve">AND - The grievance procedure includes special consideration for vulnerable populations (e.g., migrant workers, women, ethnic minorities),
</v>
      </c>
    </row>
    <row r="310" spans="1:37" s="27" customFormat="1" ht="57" thickTop="1" thickBot="1">
      <c r="A310" s="27" t="s">
        <v>1027</v>
      </c>
      <c r="G310" s="27">
        <v>1</v>
      </c>
      <c r="H310" s="599"/>
      <c r="I310" s="607" t="str">
        <f>'Principles (All)'!E220</f>
        <v>SRA2.1.1 D.10</v>
      </c>
      <c r="J310" s="608"/>
      <c r="K310" s="609" t="str">
        <f>'Principles (All)'!J220</f>
        <v>AND – Workers have free and secure access to safe and confidential communication systems beyond what is minimally needed to access grievance mechanisms,</v>
      </c>
      <c r="L310" s="610"/>
      <c r="M310" s="610"/>
      <c r="N310" s="610"/>
      <c r="O310" s="610"/>
      <c r="P310" s="610"/>
      <c r="Q310" s="610"/>
      <c r="R310" s="610"/>
      <c r="S310" s="610"/>
      <c r="T310" s="610"/>
      <c r="U310" s="610"/>
      <c r="V310" s="611"/>
      <c r="W310" s="412" t="str">
        <f>'Principles (All)'!M220</f>
        <v/>
      </c>
      <c r="X310" s="391" t="str">
        <f>'Principles (All)'!N220</f>
        <v>N/A</v>
      </c>
      <c r="Y310" s="391" t="str">
        <f>'Principles (All)'!O220</f>
        <v>N/A</v>
      </c>
      <c r="Z310" s="391" t="str">
        <f>'Principles (All)'!P220</f>
        <v>N/A</v>
      </c>
      <c r="AJ310" s="353" t="str">
        <f t="shared" si="3"/>
        <v xml:space="preserve">AND – Workers have free and secure access to safe and confidential communication systems beyond what is minimally needed to access grievance mechanisms,
</v>
      </c>
    </row>
    <row r="311" spans="1:37" s="27" customFormat="1" ht="57" thickTop="1" thickBot="1">
      <c r="A311" s="27" t="s">
        <v>1027</v>
      </c>
      <c r="G311" s="27">
        <v>1</v>
      </c>
      <c r="H311" s="600"/>
      <c r="I311" s="607" t="str">
        <f>'Principles (All)'!E221</f>
        <v>SRA2.1.1 D.11</v>
      </c>
      <c r="J311" s="608"/>
      <c r="K311" s="609" t="str">
        <f>'Principles (All)'!J221</f>
        <v>AND – Workers have access to third party independent organizations or a local/customary governance body that can address grievances and ensure effective representation.</v>
      </c>
      <c r="L311" s="610"/>
      <c r="M311" s="610"/>
      <c r="N311" s="610"/>
      <c r="O311" s="610"/>
      <c r="P311" s="610"/>
      <c r="Q311" s="610"/>
      <c r="R311" s="610"/>
      <c r="S311" s="610"/>
      <c r="T311" s="610"/>
      <c r="U311" s="610"/>
      <c r="V311" s="611"/>
      <c r="W311" s="412" t="str">
        <f>'Principles (All)'!M221</f>
        <v/>
      </c>
      <c r="X311" s="391" t="str">
        <f>'Principles (All)'!N221</f>
        <v>N/A</v>
      </c>
      <c r="Y311" s="391" t="str">
        <f>'Principles (All)'!O221</f>
        <v>N/A</v>
      </c>
      <c r="Z311" s="391" t="str">
        <f>'Principles (All)'!P221</f>
        <v>N/A</v>
      </c>
      <c r="AJ311" s="353" t="str">
        <f t="shared" si="3"/>
        <v xml:space="preserve">AND – Workers have access to third party independent organizations or a local/customary governance body that can address grievances and ensure effective representation.
</v>
      </c>
    </row>
    <row r="312" spans="1:37" ht="19.8" thickTop="1" thickBot="1">
      <c r="A312" s="4" t="s">
        <v>1015</v>
      </c>
      <c r="G312" s="4">
        <v>1</v>
      </c>
      <c r="I312" s="55" t="str">
        <f>'Principles (All)'!G223</f>
        <v>2.1.2: Customary rights</v>
      </c>
      <c r="J312" s="63"/>
      <c r="K312" s="57"/>
      <c r="L312" s="63"/>
      <c r="X312" s="4"/>
      <c r="Y312" s="4"/>
      <c r="Z312" s="4"/>
    </row>
    <row r="313" spans="1:37" s="344" customFormat="1" ht="5.4">
      <c r="A313" s="344" t="s">
        <v>1016</v>
      </c>
      <c r="G313" s="344">
        <v>1</v>
      </c>
      <c r="H313" s="345"/>
      <c r="I313" s="346"/>
      <c r="J313" s="347"/>
      <c r="K313" s="348"/>
      <c r="L313" s="349"/>
      <c r="M313" s="348"/>
      <c r="N313" s="347"/>
      <c r="O313" s="347"/>
      <c r="P313" s="347"/>
      <c r="Q313" s="347"/>
      <c r="R313" s="347"/>
      <c r="S313" s="347"/>
      <c r="T313" s="347"/>
      <c r="U313" s="347"/>
      <c r="V313" s="347"/>
      <c r="W313" s="347"/>
      <c r="X313" s="347"/>
      <c r="Y313" s="347"/>
      <c r="Z313" s="347"/>
    </row>
    <row r="314" spans="1:37" s="344" customFormat="1" ht="20.399999999999999">
      <c r="A314" s="35" t="s">
        <v>1048</v>
      </c>
      <c r="G314" s="4">
        <v>1</v>
      </c>
      <c r="H314" s="345"/>
      <c r="I314" s="346"/>
      <c r="J314" s="347"/>
      <c r="K314" s="348"/>
      <c r="L314" s="615" t="s">
        <v>959</v>
      </c>
      <c r="M314" s="615"/>
      <c r="N314" s="615"/>
      <c r="O314" s="615" t="s">
        <v>131</v>
      </c>
      <c r="P314" s="615"/>
      <c r="Q314" s="615"/>
      <c r="R314" s="615" t="s">
        <v>916</v>
      </c>
      <c r="S314" s="615"/>
      <c r="T314" s="615"/>
      <c r="U314" s="347"/>
      <c r="V314" s="347"/>
      <c r="W314" s="347"/>
      <c r="X314" s="347"/>
      <c r="Y314" s="347"/>
      <c r="Z314" s="347"/>
    </row>
    <row r="315" spans="1:37" ht="21" thickBot="1">
      <c r="A315" s="35" t="s">
        <v>1017</v>
      </c>
      <c r="B315" s="4">
        <f>MAX($B$9:B314)+1</f>
        <v>16</v>
      </c>
      <c r="G315" s="4">
        <v>1</v>
      </c>
      <c r="H315" s="602" t="s">
        <v>1018</v>
      </c>
      <c r="I315" s="603"/>
      <c r="J315" s="603"/>
      <c r="K315" s="348"/>
      <c r="L315" s="616" t="str" cm="1">
        <f t="array" ref="L315">IF(ISNUMBER(FIND(L314,'Assessment Information'!$C$59)),INDEX('Summary &amp; Results'!$BB$48:$BB$74,$B315,0),"N/A")</f>
        <v>N/A</v>
      </c>
      <c r="M315" s="617"/>
      <c r="O315" s="616" t="str" cm="1">
        <f t="array" ref="O315">IF(ISNUMBER(FIND(O314,'Assessment Information'!$C$59)),INDEX('Summary &amp; Results'!$BC$48:$BC$74,$B315,0),"N/A")</f>
        <v>N/A</v>
      </c>
      <c r="P315" s="617"/>
      <c r="Q315" s="2"/>
      <c r="R315" s="616" t="str" cm="1">
        <f t="array" ref="R315">IF(ISNUMBER(FIND(R314,'Assessment Information'!$C$59)),INDEX('Summary &amp; Results'!$BD$48:$BD$74,$B315,0),"N/A")</f>
        <v>N/A</v>
      </c>
      <c r="S315" s="617"/>
      <c r="T315" s="2"/>
      <c r="U315" s="2"/>
      <c r="V315" s="2"/>
      <c r="W315" s="2"/>
      <c r="X315" s="2"/>
      <c r="Y315" s="2"/>
      <c r="Z315" s="2"/>
    </row>
    <row r="316" spans="1:37" ht="17.399999999999999" thickTop="1" thickBot="1">
      <c r="A316" s="4" t="s">
        <v>1019</v>
      </c>
      <c r="G316" s="4">
        <v>1</v>
      </c>
      <c r="H316" s="268"/>
      <c r="I316" s="269" t="s">
        <v>1020</v>
      </c>
      <c r="J316" s="267"/>
      <c r="K316" s="265"/>
      <c r="L316" s="1"/>
      <c r="M316" s="266"/>
      <c r="N316" s="2"/>
      <c r="O316" s="2"/>
      <c r="P316" s="2"/>
      <c r="Q316" s="2"/>
      <c r="R316" s="2"/>
      <c r="S316" s="2"/>
      <c r="T316" s="2"/>
      <c r="U316" s="2"/>
      <c r="V316" s="2"/>
      <c r="W316" s="2"/>
      <c r="X316" s="2"/>
      <c r="Y316" s="2"/>
      <c r="Z316" s="2"/>
    </row>
    <row r="317" spans="1:37" ht="33.6" thickTop="1" thickBot="1">
      <c r="A317" s="4" t="s">
        <v>1021</v>
      </c>
      <c r="G317" s="4">
        <v>1</v>
      </c>
      <c r="H317" s="268"/>
      <c r="I317" s="614" t="str">
        <f>'Principles (All)'!R223</f>
        <v/>
      </c>
      <c r="J317" s="614"/>
      <c r="K317" s="614"/>
      <c r="L317" s="614"/>
      <c r="M317" s="614"/>
      <c r="N317" s="614"/>
      <c r="O317" s="614"/>
      <c r="P317" s="614"/>
      <c r="Q317" s="614"/>
      <c r="R317" s="614"/>
      <c r="S317" s="614"/>
      <c r="T317" s="614"/>
      <c r="U317" s="614"/>
      <c r="V317" s="614"/>
      <c r="W317" s="614"/>
      <c r="X317" s="614"/>
      <c r="Y317" s="414"/>
      <c r="Z317" s="2"/>
      <c r="AK317" s="355" t="str">
        <f>I317&amp;CHAR(10)</f>
        <v xml:space="preserve">
</v>
      </c>
    </row>
    <row r="318" spans="1:37" s="344" customFormat="1" ht="6.6" thickTop="1" thickBot="1">
      <c r="A318" s="344" t="s">
        <v>1022</v>
      </c>
      <c r="G318" s="344">
        <v>1</v>
      </c>
      <c r="H318" s="354"/>
      <c r="I318" s="354"/>
      <c r="J318" s="354"/>
      <c r="K318" s="348"/>
      <c r="L318" s="349"/>
      <c r="M318" s="348"/>
      <c r="N318" s="347"/>
      <c r="O318" s="347"/>
      <c r="P318" s="347"/>
      <c r="Q318" s="347"/>
      <c r="R318" s="347"/>
      <c r="S318" s="347"/>
      <c r="T318" s="347"/>
      <c r="U318" s="347"/>
      <c r="V318" s="347"/>
      <c r="W318" s="347"/>
      <c r="X318" s="347"/>
      <c r="Y318" s="347"/>
      <c r="Z318" s="347"/>
    </row>
    <row r="319" spans="1:37" ht="28.8" thickTop="1" thickBot="1">
      <c r="A319" s="4" t="s">
        <v>1023</v>
      </c>
      <c r="G319" s="4">
        <v>1</v>
      </c>
      <c r="H319" s="61"/>
      <c r="I319" s="601" t="s">
        <v>1024</v>
      </c>
      <c r="J319" s="601"/>
      <c r="K319" s="301"/>
      <c r="L319" s="301"/>
      <c r="M319" s="62" t="s">
        <v>1025</v>
      </c>
      <c r="N319" s="62"/>
      <c r="O319" s="62"/>
      <c r="P319" s="62"/>
      <c r="Q319" s="62"/>
      <c r="R319" s="62"/>
      <c r="S319" s="62"/>
      <c r="T319" s="62"/>
      <c r="U319" s="62"/>
      <c r="V319" s="62"/>
      <c r="W319" s="392"/>
      <c r="X319" s="415" t="s">
        <v>959</v>
      </c>
      <c r="Y319" s="415" t="s">
        <v>131</v>
      </c>
      <c r="Z319" s="416" t="s">
        <v>916</v>
      </c>
    </row>
    <row r="320" spans="1:37" s="27" customFormat="1" ht="75.599999999999994" thickTop="1" thickBot="1">
      <c r="A320" s="27" t="s">
        <v>1027</v>
      </c>
      <c r="G320" s="27">
        <v>1</v>
      </c>
      <c r="H320" s="598" t="s">
        <v>1028</v>
      </c>
      <c r="I320" s="612" t="str">
        <f>'Principles (All)'!E224</f>
        <v>SRA2.1.2 D.1</v>
      </c>
      <c r="J320" s="613"/>
      <c r="K320" s="604" t="str">
        <f>'Principles (All)'!J224</f>
        <v>There are reliable and transparent data available, or the assessment team is able to collect primary data through observation, surveys, document review and/or interviews in a manner safe for the assessment team or affected workers,</v>
      </c>
      <c r="L320" s="605"/>
      <c r="M320" s="605"/>
      <c r="N320" s="605"/>
      <c r="O320" s="605"/>
      <c r="P320" s="605"/>
      <c r="Q320" s="605"/>
      <c r="R320" s="605"/>
      <c r="S320" s="605"/>
      <c r="T320" s="605"/>
      <c r="U320" s="605"/>
      <c r="V320" s="606"/>
      <c r="W320" s="411" t="str">
        <f>'Principles (All)'!M224</f>
        <v/>
      </c>
      <c r="X320" s="390" t="str">
        <f>'Principles (All)'!N224</f>
        <v>N/A</v>
      </c>
      <c r="Y320" s="390" t="str">
        <f>'Principles (All)'!O224</f>
        <v>N/A</v>
      </c>
      <c r="Z320" s="390" t="str">
        <f>'Principles (All)'!P224</f>
        <v>N/A</v>
      </c>
      <c r="AJ320" s="353" t="str">
        <f t="shared" si="3"/>
        <v xml:space="preserve">There are reliable and transparent data available, or the assessment team is able to collect primary data through observation, surveys, document review and/or interviews in a manner safe for the assessment team or affected workers,
</v>
      </c>
    </row>
    <row r="321" spans="1:37" s="27" customFormat="1" ht="57" thickTop="1" thickBot="1">
      <c r="A321" s="27" t="s">
        <v>1027</v>
      </c>
      <c r="G321" s="27">
        <v>1</v>
      </c>
      <c r="H321" s="599"/>
      <c r="I321" s="612" t="str">
        <f>'Principles (All)'!E225</f>
        <v>SRA2.1.2 D.2</v>
      </c>
      <c r="J321" s="613"/>
      <c r="K321" s="604" t="str">
        <f>'Principles (All)'!J225</f>
        <v>AND - Customary rights have been identified and recorded using a participatory process. This includes existing legally recognized rights and any unresolved claims by rights holders,</v>
      </c>
      <c r="L321" s="605"/>
      <c r="M321" s="605"/>
      <c r="N321" s="605"/>
      <c r="O321" s="605"/>
      <c r="P321" s="605"/>
      <c r="Q321" s="605"/>
      <c r="R321" s="605"/>
      <c r="S321" s="605"/>
      <c r="T321" s="605"/>
      <c r="U321" s="605"/>
      <c r="V321" s="606"/>
      <c r="W321" s="411" t="str">
        <f>'Principles (All)'!M225</f>
        <v/>
      </c>
      <c r="X321" s="390" t="str">
        <f>'Principles (All)'!N225</f>
        <v>N/A</v>
      </c>
      <c r="Y321" s="390" t="str">
        <f>'Principles (All)'!O225</f>
        <v>N/A</v>
      </c>
      <c r="Z321" s="390" t="str">
        <f>'Principles (All)'!P225</f>
        <v>N/A</v>
      </c>
      <c r="AJ321" s="353" t="str">
        <f t="shared" si="3"/>
        <v xml:space="preserve">AND - Customary rights have been identified and recorded using a participatory process. This includes existing legally recognized rights and any unresolved claims by rights holders,
</v>
      </c>
    </row>
    <row r="322" spans="1:37" s="27" customFormat="1" ht="38.4" thickTop="1" thickBot="1">
      <c r="A322" s="27" t="s">
        <v>1027</v>
      </c>
      <c r="G322" s="27">
        <v>1</v>
      </c>
      <c r="H322" s="599"/>
      <c r="I322" s="612" t="str">
        <f>'Principles (All)'!E226</f>
        <v>SRA2.1.2 D.3</v>
      </c>
      <c r="J322" s="613"/>
      <c r="K322" s="604" t="str">
        <f>'Principles (All)'!J226</f>
        <v>AND - The fishery/farm observes the legal and customary rights of local people,</v>
      </c>
      <c r="L322" s="605"/>
      <c r="M322" s="605"/>
      <c r="N322" s="605"/>
      <c r="O322" s="605"/>
      <c r="P322" s="605"/>
      <c r="Q322" s="605"/>
      <c r="R322" s="605"/>
      <c r="S322" s="605"/>
      <c r="T322" s="605"/>
      <c r="U322" s="605"/>
      <c r="V322" s="606"/>
      <c r="W322" s="411" t="str">
        <f>'Principles (All)'!M226</f>
        <v/>
      </c>
      <c r="X322" s="390" t="str">
        <f>'Principles (All)'!N226</f>
        <v>N/A</v>
      </c>
      <c r="Y322" s="390" t="str">
        <f>'Principles (All)'!O226</f>
        <v>N/A</v>
      </c>
      <c r="Z322" s="390" t="str">
        <f>'Principles (All)'!P226</f>
        <v>N/A</v>
      </c>
      <c r="AJ322" s="353" t="str">
        <f t="shared" si="3"/>
        <v xml:space="preserve">AND - The fishery/farm observes the legal and customary rights of local people,
</v>
      </c>
    </row>
    <row r="323" spans="1:37" s="27" customFormat="1" ht="75.599999999999994" thickTop="1" thickBot="1">
      <c r="A323" s="27" t="s">
        <v>1027</v>
      </c>
      <c r="G323" s="27">
        <v>1</v>
      </c>
      <c r="H323" s="599"/>
      <c r="I323" s="612" t="str">
        <f>'Principles (All)'!E227</f>
        <v>SRA2.1.2 D.4</v>
      </c>
      <c r="J323" s="613"/>
      <c r="K323" s="604" t="str">
        <f>'Principles (All)'!J227</f>
        <v>AND – Customary users are not denied or revoked of access rights due to discrimination (e.g., gender, ethnicity, religion, political affiliation) by authorities and/or other communities or entities,</v>
      </c>
      <c r="L323" s="605"/>
      <c r="M323" s="605"/>
      <c r="N323" s="605"/>
      <c r="O323" s="605"/>
      <c r="P323" s="605"/>
      <c r="Q323" s="605"/>
      <c r="R323" s="605"/>
      <c r="S323" s="605"/>
      <c r="T323" s="605"/>
      <c r="U323" s="605"/>
      <c r="V323" s="606"/>
      <c r="W323" s="411" t="str">
        <f>'Principles (All)'!M227</f>
        <v/>
      </c>
      <c r="X323" s="390" t="str">
        <f>'Principles (All)'!N227</f>
        <v>N/A</v>
      </c>
      <c r="Y323" s="390" t="str">
        <f>'Principles (All)'!O227</f>
        <v>N/A</v>
      </c>
      <c r="Z323" s="390" t="str">
        <f>'Principles (All)'!P227</f>
        <v>N/A</v>
      </c>
      <c r="AJ323" s="353" t="str">
        <f t="shared" si="3"/>
        <v xml:space="preserve">AND – Customary users are not denied or revoked of access rights due to discrimination (e.g., gender, ethnicity, religion, political affiliation) by authorities and/or other communities or entities,
</v>
      </c>
    </row>
    <row r="324" spans="1:37" s="27" customFormat="1" ht="57" thickTop="1" thickBot="1">
      <c r="A324" s="27" t="s">
        <v>1027</v>
      </c>
      <c r="G324" s="27">
        <v>1</v>
      </c>
      <c r="H324" s="599"/>
      <c r="I324" s="612" t="str">
        <f>'Principles (All)'!E228</f>
        <v>SRA2.1.2 D.5</v>
      </c>
      <c r="J324" s="613"/>
      <c r="K324" s="604" t="str">
        <f>'Principles (All)'!J228</f>
        <v>AND - The fishery/farm is not designated in an area legitimately claimed by communities without their documented Free, Prior, and Informed Consent,</v>
      </c>
      <c r="L324" s="605"/>
      <c r="M324" s="605"/>
      <c r="N324" s="605"/>
      <c r="O324" s="605"/>
      <c r="P324" s="605"/>
      <c r="Q324" s="605"/>
      <c r="R324" s="605"/>
      <c r="S324" s="605"/>
      <c r="T324" s="605"/>
      <c r="U324" s="605"/>
      <c r="V324" s="606"/>
      <c r="W324" s="411" t="str">
        <f>'Principles (All)'!M228</f>
        <v/>
      </c>
      <c r="X324" s="390" t="str">
        <f>'Principles (All)'!N228</f>
        <v>N/A</v>
      </c>
      <c r="Y324" s="390" t="str">
        <f>'Principles (All)'!O228</f>
        <v>N/A</v>
      </c>
      <c r="Z324" s="390" t="str">
        <f>'Principles (All)'!P228</f>
        <v>N/A</v>
      </c>
      <c r="AJ324" s="353" t="str">
        <f t="shared" si="3"/>
        <v xml:space="preserve">AND - The fishery/farm is not designated in an area legitimately claimed by communities without their documented Free, Prior, and Informed Consent,
</v>
      </c>
    </row>
    <row r="325" spans="1:37" s="27" customFormat="1" ht="75.599999999999994" thickTop="1" thickBot="1">
      <c r="A325" s="27" t="s">
        <v>1027</v>
      </c>
      <c r="G325" s="27">
        <v>1</v>
      </c>
      <c r="H325" s="600"/>
      <c r="I325" s="612" t="str">
        <f>'Principles (All)'!E229</f>
        <v>SRA2.1.2 D.6</v>
      </c>
      <c r="J325" s="613"/>
      <c r="K325" s="604" t="str">
        <f>'Principles (All)'!J229</f>
        <v>AND - The fishery/farm understands its impact on customary access to resources and does not negatively impact adjacent communities, land, and/or water, or restrict access to vital community resources without community approval.</v>
      </c>
      <c r="L325" s="605"/>
      <c r="M325" s="605"/>
      <c r="N325" s="605"/>
      <c r="O325" s="605"/>
      <c r="P325" s="605"/>
      <c r="Q325" s="605"/>
      <c r="R325" s="605"/>
      <c r="S325" s="605"/>
      <c r="T325" s="605"/>
      <c r="U325" s="605"/>
      <c r="V325" s="606"/>
      <c r="W325" s="411" t="str">
        <f>'Principles (All)'!M229</f>
        <v/>
      </c>
      <c r="X325" s="390" t="str">
        <f>'Principles (All)'!N229</f>
        <v>N/A</v>
      </c>
      <c r="Y325" s="390" t="str">
        <f>'Principles (All)'!O229</f>
        <v>N/A</v>
      </c>
      <c r="Z325" s="390" t="str">
        <f>'Principles (All)'!P229</f>
        <v>N/A</v>
      </c>
      <c r="AJ325" s="353" t="str">
        <f t="shared" si="3"/>
        <v xml:space="preserve">AND - The fishery/farm understands its impact on customary access to resources and does not negatively impact adjacent communities, land, and/or water, or restrict access to vital community resources without community approval.
</v>
      </c>
    </row>
    <row r="326" spans="1:37" s="27" customFormat="1" ht="75.599999999999994" thickTop="1" thickBot="1">
      <c r="A326" s="27" t="s">
        <v>1027</v>
      </c>
      <c r="G326" s="27">
        <v>1</v>
      </c>
      <c r="H326" s="598" t="s">
        <v>1029</v>
      </c>
      <c r="I326" s="607" t="str">
        <f>'Principles (All)'!E230</f>
        <v>SRA2.1.2 D.7</v>
      </c>
      <c r="J326" s="608"/>
      <c r="K326" s="609" t="str">
        <f>'Principles (All)'!J230</f>
        <v>There is an active process to establish a protocol agreement, or there is a protocol agreement in place, with Indigenous communities, or communities with customary use rights, using Free, Prior, and Informed Consent,</v>
      </c>
      <c r="L326" s="610"/>
      <c r="M326" s="610"/>
      <c r="N326" s="610"/>
      <c r="O326" s="610"/>
      <c r="P326" s="610"/>
      <c r="Q326" s="610"/>
      <c r="R326" s="610"/>
      <c r="S326" s="610"/>
      <c r="T326" s="610"/>
      <c r="U326" s="610"/>
      <c r="V326" s="611"/>
      <c r="W326" s="412" t="str">
        <f>'Principles (All)'!M230</f>
        <v/>
      </c>
      <c r="X326" s="391" t="str">
        <f>'Principles (All)'!N230</f>
        <v>N/A</v>
      </c>
      <c r="Y326" s="391" t="str">
        <f>'Principles (All)'!O230</f>
        <v>N/A</v>
      </c>
      <c r="Z326" s="391" t="str">
        <f>'Principles (All)'!P230</f>
        <v>N/A</v>
      </c>
      <c r="AJ326" s="353" t="str">
        <f t="shared" si="3"/>
        <v xml:space="preserve">There is an active process to establish a protocol agreement, or there is a protocol agreement in place, with Indigenous communities, or communities with customary use rights, using Free, Prior, and Informed Consent,
</v>
      </c>
    </row>
    <row r="327" spans="1:37" s="27" customFormat="1" ht="57" thickTop="1" thickBot="1">
      <c r="A327" s="27" t="s">
        <v>1027</v>
      </c>
      <c r="G327" s="27">
        <v>1</v>
      </c>
      <c r="H327" s="599"/>
      <c r="I327" s="607" t="str">
        <f>'Principles (All)'!E231</f>
        <v>SRA2.1.2 D.8</v>
      </c>
      <c r="J327" s="608"/>
      <c r="K327" s="609" t="str">
        <f>'Principles (All)'!J231</f>
        <v>AND - Customary resource users are aware of their rights, are protected under law, and can seek recourse within the legal system,</v>
      </c>
      <c r="L327" s="610"/>
      <c r="M327" s="610"/>
      <c r="N327" s="610"/>
      <c r="O327" s="610"/>
      <c r="P327" s="610"/>
      <c r="Q327" s="610"/>
      <c r="R327" s="610"/>
      <c r="S327" s="610"/>
      <c r="T327" s="610"/>
      <c r="U327" s="610"/>
      <c r="V327" s="611"/>
      <c r="W327" s="412" t="str">
        <f>'Principles (All)'!M231</f>
        <v/>
      </c>
      <c r="X327" s="391" t="str">
        <f>'Principles (All)'!N231</f>
        <v>N/A</v>
      </c>
      <c r="Y327" s="391" t="str">
        <f>'Principles (All)'!O231</f>
        <v>N/A</v>
      </c>
      <c r="Z327" s="391" t="str">
        <f>'Principles (All)'!P231</f>
        <v>N/A</v>
      </c>
      <c r="AJ327" s="353" t="str">
        <f t="shared" si="3"/>
        <v xml:space="preserve">AND - Customary resource users are aware of their rights, are protected under law, and can seek recourse within the legal system,
</v>
      </c>
    </row>
    <row r="328" spans="1:37" s="27" customFormat="1" ht="57" thickTop="1" thickBot="1">
      <c r="A328" s="27" t="s">
        <v>1027</v>
      </c>
      <c r="G328" s="27">
        <v>1</v>
      </c>
      <c r="H328" s="599"/>
      <c r="I328" s="607" t="str">
        <f>'Principles (All)'!E232</f>
        <v>SRA2.1.2 D.9</v>
      </c>
      <c r="J328" s="608"/>
      <c r="K328" s="609" t="str">
        <f>'Principles (All)'!J232</f>
        <v xml:space="preserve">AND - The fishery/farm is actively mitigating any impacts or conflicts on access to resources for customary users, </v>
      </c>
      <c r="L328" s="610"/>
      <c r="M328" s="610"/>
      <c r="N328" s="610"/>
      <c r="O328" s="610"/>
      <c r="P328" s="610"/>
      <c r="Q328" s="610"/>
      <c r="R328" s="610"/>
      <c r="S328" s="610"/>
      <c r="T328" s="610"/>
      <c r="U328" s="610"/>
      <c r="V328" s="611"/>
      <c r="W328" s="412" t="str">
        <f>'Principles (All)'!M232</f>
        <v/>
      </c>
      <c r="X328" s="391" t="str">
        <f>'Principles (All)'!N232</f>
        <v>N/A</v>
      </c>
      <c r="Y328" s="391" t="str">
        <f>'Principles (All)'!O232</f>
        <v>N/A</v>
      </c>
      <c r="Z328" s="391" t="str">
        <f>'Principles (All)'!P232</f>
        <v>N/A</v>
      </c>
      <c r="AJ328" s="353" t="str">
        <f t="shared" si="3"/>
        <v xml:space="preserve">AND - The fishery/farm is actively mitigating any impacts or conflicts on access to resources for customary users, 
</v>
      </c>
    </row>
    <row r="329" spans="1:37" s="27" customFormat="1" ht="75.599999999999994" thickTop="1" thickBot="1">
      <c r="A329" s="27" t="s">
        <v>1027</v>
      </c>
      <c r="G329" s="27">
        <v>1</v>
      </c>
      <c r="H329" s="599"/>
      <c r="I329" s="607" t="str">
        <f>'Principles (All)'!E233</f>
        <v>SRA2.2.1 D.10</v>
      </c>
      <c r="J329" s="608"/>
      <c r="K329" s="609" t="str">
        <f>'Principles (All)'!J233</f>
        <v>AND - Communities or people with claims to a public resource are strongly involved in management of the resource, and traditional practices and knowledge are incorporated into resource management,</v>
      </c>
      <c r="L329" s="610"/>
      <c r="M329" s="610"/>
      <c r="N329" s="610"/>
      <c r="O329" s="610"/>
      <c r="P329" s="610"/>
      <c r="Q329" s="610"/>
      <c r="R329" s="610"/>
      <c r="S329" s="610"/>
      <c r="T329" s="610"/>
      <c r="U329" s="610"/>
      <c r="V329" s="611"/>
      <c r="W329" s="412" t="str">
        <f>'Principles (All)'!M233</f>
        <v/>
      </c>
      <c r="X329" s="391" t="str">
        <f>'Principles (All)'!N233</f>
        <v>N/A</v>
      </c>
      <c r="Y329" s="391" t="str">
        <f>'Principles (All)'!O233</f>
        <v>N/A</v>
      </c>
      <c r="Z329" s="391" t="str">
        <f>'Principles (All)'!P233</f>
        <v>N/A</v>
      </c>
      <c r="AJ329" s="353" t="str">
        <f t="shared" si="3"/>
        <v xml:space="preserve">AND - Communities or people with claims to a public resource are strongly involved in management of the resource, and traditional practices and knowledge are incorporated into resource management,
</v>
      </c>
    </row>
    <row r="330" spans="1:37" s="27" customFormat="1" ht="57" thickTop="1" thickBot="1">
      <c r="A330" s="27" t="s">
        <v>1027</v>
      </c>
      <c r="G330" s="27">
        <v>1</v>
      </c>
      <c r="H330" s="600"/>
      <c r="I330" s="607" t="str">
        <f>'Principles (All)'!E234</f>
        <v>SRA2.1.2 D.11</v>
      </c>
      <c r="J330" s="608"/>
      <c r="K330" s="609" t="str">
        <f>'Principles (All)'!J234</f>
        <v>AND - Special attention is paid to ensure women or other marginalized gender identities or demographic groups are included in consultation.</v>
      </c>
      <c r="L330" s="610"/>
      <c r="M330" s="610"/>
      <c r="N330" s="610"/>
      <c r="O330" s="610"/>
      <c r="P330" s="610"/>
      <c r="Q330" s="610"/>
      <c r="R330" s="610"/>
      <c r="S330" s="610"/>
      <c r="T330" s="610"/>
      <c r="U330" s="610"/>
      <c r="V330" s="611"/>
      <c r="W330" s="412" t="str">
        <f>'Principles (All)'!M234</f>
        <v/>
      </c>
      <c r="X330" s="391" t="str">
        <f>'Principles (All)'!N234</f>
        <v>N/A</v>
      </c>
      <c r="Y330" s="391" t="str">
        <f>'Principles (All)'!O234</f>
        <v>N/A</v>
      </c>
      <c r="Z330" s="391" t="str">
        <f>'Principles (All)'!P234</f>
        <v>N/A</v>
      </c>
      <c r="AJ330" s="353" t="str">
        <f t="shared" si="3"/>
        <v xml:space="preserve">AND - Special attention is paid to ensure women or other marginalized gender identities or demographic groups are included in consultation.
</v>
      </c>
    </row>
    <row r="331" spans="1:37" s="29" customFormat="1" ht="19.8" thickTop="1" thickBot="1">
      <c r="A331" s="4" t="s">
        <v>1015</v>
      </c>
      <c r="C331" s="4"/>
      <c r="G331" s="29">
        <v>1</v>
      </c>
      <c r="H331" s="57"/>
      <c r="I331" s="55" t="str">
        <f>'Principles (All)'!G236</f>
        <v>2.1.3a: Participatory governance of fisheries and aquaculture resources</v>
      </c>
      <c r="J331" s="57"/>
      <c r="K331" s="59"/>
      <c r="L331" s="57"/>
      <c r="M331" s="56"/>
      <c r="N331" s="57"/>
      <c r="O331" s="57"/>
      <c r="P331" s="57"/>
      <c r="Q331" s="57"/>
      <c r="R331" s="57"/>
      <c r="S331" s="57"/>
      <c r="T331" s="57"/>
      <c r="U331" s="57"/>
      <c r="V331" s="57"/>
      <c r="W331" s="57"/>
      <c r="X331" s="57"/>
      <c r="Y331" s="57"/>
      <c r="Z331" s="59"/>
    </row>
    <row r="332" spans="1:37" s="344" customFormat="1" ht="5.4">
      <c r="A332" s="344" t="s">
        <v>1016</v>
      </c>
      <c r="G332" s="344">
        <v>1</v>
      </c>
      <c r="H332" s="345"/>
      <c r="I332" s="346"/>
      <c r="J332" s="347"/>
      <c r="K332" s="348"/>
      <c r="L332" s="349"/>
      <c r="M332" s="348"/>
      <c r="N332" s="347"/>
      <c r="O332" s="347"/>
      <c r="P332" s="347"/>
      <c r="Q332" s="347"/>
      <c r="R332" s="347"/>
      <c r="S332" s="347"/>
      <c r="T332" s="347"/>
      <c r="U332" s="347"/>
      <c r="V332" s="347"/>
      <c r="W332" s="347"/>
      <c r="X332" s="347"/>
      <c r="Y332" s="347"/>
      <c r="Z332" s="347"/>
    </row>
    <row r="333" spans="1:37" s="344" customFormat="1" ht="20.399999999999999">
      <c r="A333" s="35" t="s">
        <v>1048</v>
      </c>
      <c r="G333" s="4">
        <v>1</v>
      </c>
      <c r="H333" s="345"/>
      <c r="I333" s="346"/>
      <c r="J333" s="347"/>
      <c r="K333" s="348"/>
      <c r="L333" s="615" t="s">
        <v>959</v>
      </c>
      <c r="M333" s="615"/>
      <c r="N333" s="615"/>
      <c r="O333" s="615" t="s">
        <v>131</v>
      </c>
      <c r="P333" s="615"/>
      <c r="Q333" s="615"/>
      <c r="R333" s="615" t="s">
        <v>916</v>
      </c>
      <c r="S333" s="615"/>
      <c r="T333" s="615"/>
      <c r="U333" s="347"/>
      <c r="V333" s="347"/>
      <c r="W333" s="347"/>
      <c r="X333" s="347"/>
      <c r="Y333" s="347"/>
      <c r="Z333" s="347"/>
    </row>
    <row r="334" spans="1:37" ht="21" thickBot="1">
      <c r="A334" s="35" t="s">
        <v>1017</v>
      </c>
      <c r="B334" s="4">
        <f>MAX($B$9:B333)+1</f>
        <v>17</v>
      </c>
      <c r="G334" s="4">
        <v>1</v>
      </c>
      <c r="H334" s="602" t="s">
        <v>1018</v>
      </c>
      <c r="I334" s="603"/>
      <c r="J334" s="603"/>
      <c r="K334" s="348"/>
      <c r="L334" s="616" t="str" cm="1">
        <f t="array" ref="L334">IF(ISNUMBER(FIND(L333,'Assessment Information'!$C$59)),INDEX('Summary &amp; Results'!$BB$48:$BB$74,$B334,0),"N/A")</f>
        <v>N/A</v>
      </c>
      <c r="M334" s="617"/>
      <c r="O334" s="616" t="str" cm="1">
        <f t="array" ref="O334">IF(ISNUMBER(FIND(O333,'Assessment Information'!$C$59)),INDEX('Summary &amp; Results'!$BC$48:$BC$74,$B334,0),"N/A")</f>
        <v>N/A</v>
      </c>
      <c r="P334" s="617"/>
      <c r="Q334" s="2"/>
      <c r="R334" s="616" t="str" cm="1">
        <f t="array" ref="R334">IF(ISNUMBER(FIND(R333,'Assessment Information'!$C$59)),INDEX('Summary &amp; Results'!$BD$48:$BD$74,$B334,0),"N/A")</f>
        <v>N/A</v>
      </c>
      <c r="S334" s="617"/>
      <c r="T334" s="2"/>
      <c r="U334" s="2"/>
      <c r="V334" s="2"/>
      <c r="W334" s="2"/>
      <c r="X334" s="2"/>
      <c r="Y334" s="2"/>
      <c r="Z334" s="2"/>
    </row>
    <row r="335" spans="1:37" ht="17.399999999999999" thickTop="1" thickBot="1">
      <c r="A335" s="4" t="s">
        <v>1019</v>
      </c>
      <c r="G335" s="4">
        <v>1</v>
      </c>
      <c r="H335" s="268"/>
      <c r="I335" s="269" t="s">
        <v>1020</v>
      </c>
      <c r="J335" s="267"/>
      <c r="K335" s="265"/>
      <c r="L335" s="1"/>
      <c r="M335" s="266"/>
      <c r="N335" s="2"/>
      <c r="O335" s="2"/>
      <c r="P335" s="2"/>
      <c r="Q335" s="2"/>
      <c r="R335" s="2"/>
      <c r="S335" s="2"/>
      <c r="T335" s="2"/>
      <c r="U335" s="2"/>
      <c r="V335" s="2"/>
      <c r="W335" s="2"/>
      <c r="X335" s="2"/>
      <c r="Y335" s="2"/>
      <c r="Z335" s="2"/>
    </row>
    <row r="336" spans="1:37" ht="33.6" thickTop="1" thickBot="1">
      <c r="A336" s="4" t="s">
        <v>1021</v>
      </c>
      <c r="G336" s="4">
        <v>1</v>
      </c>
      <c r="H336" s="268"/>
      <c r="I336" s="614" t="str">
        <f>'Principles (All)'!R236</f>
        <v/>
      </c>
      <c r="J336" s="614"/>
      <c r="K336" s="614"/>
      <c r="L336" s="614"/>
      <c r="M336" s="614"/>
      <c r="N336" s="614"/>
      <c r="O336" s="614"/>
      <c r="P336" s="614"/>
      <c r="Q336" s="614"/>
      <c r="R336" s="614"/>
      <c r="S336" s="614"/>
      <c r="T336" s="614"/>
      <c r="U336" s="614"/>
      <c r="V336" s="614"/>
      <c r="W336" s="614"/>
      <c r="X336" s="614"/>
      <c r="Y336" s="414"/>
      <c r="Z336" s="2"/>
      <c r="AK336" s="355" t="str">
        <f>I336&amp;CHAR(10)</f>
        <v xml:space="preserve">
</v>
      </c>
    </row>
    <row r="337" spans="1:37" s="344" customFormat="1" ht="6.6" thickTop="1" thickBot="1">
      <c r="A337" s="344" t="s">
        <v>1022</v>
      </c>
      <c r="G337" s="344">
        <v>1</v>
      </c>
      <c r="H337" s="354"/>
      <c r="I337" s="354"/>
      <c r="J337" s="354"/>
      <c r="K337" s="348"/>
      <c r="L337" s="349"/>
      <c r="M337" s="348"/>
      <c r="N337" s="347"/>
      <c r="O337" s="347"/>
      <c r="P337" s="347"/>
      <c r="Q337" s="347"/>
      <c r="R337" s="347"/>
      <c r="S337" s="347"/>
      <c r="T337" s="347"/>
      <c r="U337" s="347"/>
      <c r="V337" s="347"/>
      <c r="W337" s="347"/>
      <c r="X337" s="347"/>
      <c r="Y337" s="347"/>
      <c r="Z337" s="347"/>
    </row>
    <row r="338" spans="1:37" ht="28.8" thickTop="1" thickBot="1">
      <c r="A338" s="4" t="s">
        <v>1023</v>
      </c>
      <c r="G338" s="4">
        <v>1</v>
      </c>
      <c r="H338" s="61"/>
      <c r="I338" s="601" t="s">
        <v>1024</v>
      </c>
      <c r="J338" s="601"/>
      <c r="K338" s="301"/>
      <c r="L338" s="301"/>
      <c r="M338" s="62" t="s">
        <v>1025</v>
      </c>
      <c r="N338" s="62"/>
      <c r="O338" s="62"/>
      <c r="P338" s="62"/>
      <c r="Q338" s="62"/>
      <c r="R338" s="62"/>
      <c r="S338" s="62"/>
      <c r="T338" s="62"/>
      <c r="U338" s="62"/>
      <c r="V338" s="62"/>
      <c r="W338" s="392"/>
      <c r="X338" s="415" t="s">
        <v>959</v>
      </c>
      <c r="Y338" s="415" t="s">
        <v>131</v>
      </c>
      <c r="Z338" s="416" t="s">
        <v>916</v>
      </c>
    </row>
    <row r="339" spans="1:37" s="27" customFormat="1" ht="75.599999999999994" thickTop="1" thickBot="1">
      <c r="A339" s="27" t="s">
        <v>1027</v>
      </c>
      <c r="G339" s="27">
        <v>1</v>
      </c>
      <c r="H339" s="598" t="s">
        <v>1028</v>
      </c>
      <c r="I339" s="612" t="str">
        <f>'Principles (All)'!E237</f>
        <v>SRA2.1.3a D.1</v>
      </c>
      <c r="J339" s="613"/>
      <c r="K339" s="604" t="str">
        <f>'Principles (All)'!J237</f>
        <v>There are reliable and transparent data available, or the assessment team is able to collect primary data through observation, surveys, document review and/or interviews in a manner safe for the assessment team or affected workers,</v>
      </c>
      <c r="L339" s="605"/>
      <c r="M339" s="605"/>
      <c r="N339" s="605"/>
      <c r="O339" s="605"/>
      <c r="P339" s="605"/>
      <c r="Q339" s="605"/>
      <c r="R339" s="605"/>
      <c r="S339" s="605"/>
      <c r="T339" s="605"/>
      <c r="U339" s="605"/>
      <c r="V339" s="606"/>
      <c r="W339" s="411" t="str">
        <f>'Principles (All)'!M237</f>
        <v/>
      </c>
      <c r="X339" s="390" t="str">
        <f>'Principles (All)'!N237</f>
        <v>N/A</v>
      </c>
      <c r="Y339" s="390" t="str">
        <f>'Principles (All)'!O237</f>
        <v>N/A</v>
      </c>
      <c r="Z339" s="390" t="str">
        <f>'Principles (All)'!P237</f>
        <v>N/A</v>
      </c>
      <c r="AJ339" s="353" t="str">
        <f t="shared" si="3"/>
        <v xml:space="preserve">There are reliable and transparent data available, or the assessment team is able to collect primary data through observation, surveys, document review and/or interviews in a manner safe for the assessment team or affected workers,
</v>
      </c>
    </row>
    <row r="340" spans="1:37" s="27" customFormat="1" ht="94.2" thickTop="1" thickBot="1">
      <c r="A340" s="27" t="s">
        <v>1027</v>
      </c>
      <c r="G340" s="27">
        <v>1</v>
      </c>
      <c r="H340" s="599"/>
      <c r="I340" s="612" t="str">
        <f>'Principles (All)'!E238</f>
        <v>SRA2.1.3a D.2</v>
      </c>
      <c r="J340" s="613"/>
      <c r="K340" s="604" t="str">
        <f>'Principles (All)'!J238</f>
        <v>AND - There is a mechanism for participatory engagement of all affected and relevant stakeholders (including rightsholders) in governance decisions regarding the right to access, harvest, manage, or exclude activities related to natural resources within the managed area (e.g., co-management agreement),</v>
      </c>
      <c r="L340" s="605"/>
      <c r="M340" s="605"/>
      <c r="N340" s="605"/>
      <c r="O340" s="605"/>
      <c r="P340" s="605"/>
      <c r="Q340" s="605"/>
      <c r="R340" s="605"/>
      <c r="S340" s="605"/>
      <c r="T340" s="605"/>
      <c r="U340" s="605"/>
      <c r="V340" s="606"/>
      <c r="W340" s="411" t="str">
        <f>'Principles (All)'!M238</f>
        <v/>
      </c>
      <c r="X340" s="390" t="str">
        <f>'Principles (All)'!N238</f>
        <v>N/A</v>
      </c>
      <c r="Y340" s="390" t="str">
        <f>'Principles (All)'!O238</f>
        <v>N/A</v>
      </c>
      <c r="Z340" s="390" t="str">
        <f>'Principles (All)'!P238</f>
        <v>N/A</v>
      </c>
      <c r="AJ340" s="353" t="str">
        <f t="shared" si="3"/>
        <v xml:space="preserve">AND - There is a mechanism for participatory engagement of all affected and relevant stakeholders (including rightsholders) in governance decisions regarding the right to access, harvest, manage, or exclude activities related to natural resources within the managed area (e.g., co-management agreement),
</v>
      </c>
    </row>
    <row r="341" spans="1:37" s="27" customFormat="1" ht="57" thickTop="1" thickBot="1">
      <c r="A341" s="27" t="s">
        <v>1027</v>
      </c>
      <c r="G341" s="27">
        <v>1</v>
      </c>
      <c r="H341" s="599"/>
      <c r="I341" s="612" t="str">
        <f>'Principles (All)'!E239</f>
        <v>SRA2.1.3a D.3</v>
      </c>
      <c r="J341" s="613"/>
      <c r="K341" s="604" t="str">
        <f>'Principles (All)'!J239</f>
        <v>AND - All affected and relevant stakeholders (including rightsholders) are represented, and no stakeholder groups are excluded based on status, class, gender, ethnicity, etc.,</v>
      </c>
      <c r="L341" s="605"/>
      <c r="M341" s="605"/>
      <c r="N341" s="605"/>
      <c r="O341" s="605"/>
      <c r="P341" s="605"/>
      <c r="Q341" s="605"/>
      <c r="R341" s="605"/>
      <c r="S341" s="605"/>
      <c r="T341" s="605"/>
      <c r="U341" s="605"/>
      <c r="V341" s="606"/>
      <c r="W341" s="411" t="str">
        <f>'Principles (All)'!M239</f>
        <v/>
      </c>
      <c r="X341" s="390" t="str">
        <f>'Principles (All)'!N239</f>
        <v>N/A</v>
      </c>
      <c r="Y341" s="390" t="str">
        <f>'Principles (All)'!O239</f>
        <v>N/A</v>
      </c>
      <c r="Z341" s="390" t="str">
        <f>'Principles (All)'!P239</f>
        <v>N/A</v>
      </c>
      <c r="AJ341" s="353" t="str">
        <f t="shared" si="3"/>
        <v xml:space="preserve">AND - All affected and relevant stakeholders (including rightsholders) are represented, and no stakeholder groups are excluded based on status, class, gender, ethnicity, etc.,
</v>
      </c>
    </row>
    <row r="342" spans="1:37" s="27" customFormat="1" ht="57" thickTop="1" thickBot="1">
      <c r="A342" s="27" t="s">
        <v>1027</v>
      </c>
      <c r="G342" s="27">
        <v>1</v>
      </c>
      <c r="H342" s="600"/>
      <c r="I342" s="612" t="str">
        <f>'Principles (All)'!E240</f>
        <v>SRA2.1.3a D.4</v>
      </c>
      <c r="J342" s="613"/>
      <c r="K342" s="604" t="str">
        <f>'Principles (All)'!J240</f>
        <v xml:space="preserve">AND - All affected and relevant stakeholder input (including input from rightsholders) is considered and integrated into fishery management/aquaculture production decision-making. </v>
      </c>
      <c r="L342" s="605"/>
      <c r="M342" s="605"/>
      <c r="N342" s="605"/>
      <c r="O342" s="605"/>
      <c r="P342" s="605"/>
      <c r="Q342" s="605"/>
      <c r="R342" s="605"/>
      <c r="S342" s="605"/>
      <c r="T342" s="605"/>
      <c r="U342" s="605"/>
      <c r="V342" s="606"/>
      <c r="W342" s="411" t="str">
        <f>'Principles (All)'!M240</f>
        <v/>
      </c>
      <c r="X342" s="390" t="str">
        <f>'Principles (All)'!N240</f>
        <v>N/A</v>
      </c>
      <c r="Y342" s="390" t="str">
        <f>'Principles (All)'!O240</f>
        <v>N/A</v>
      </c>
      <c r="Z342" s="390" t="str">
        <f>'Principles (All)'!P240</f>
        <v>N/A</v>
      </c>
      <c r="AJ342" s="353" t="str">
        <f t="shared" si="3"/>
        <v xml:space="preserve">AND - All affected and relevant stakeholder input (including input from rightsholders) is considered and integrated into fishery management/aquaculture production decision-making. 
</v>
      </c>
    </row>
    <row r="343" spans="1:37" s="27" customFormat="1" ht="38.4" thickTop="1" thickBot="1">
      <c r="A343" s="27" t="s">
        <v>1027</v>
      </c>
      <c r="G343" s="27">
        <v>1</v>
      </c>
      <c r="H343" s="598" t="s">
        <v>1029</v>
      </c>
      <c r="I343" s="607" t="str">
        <f>'Principles (All)'!E241</f>
        <v>SRA2.1.3a D.5</v>
      </c>
      <c r="J343" s="608"/>
      <c r="K343" s="609" t="str">
        <f>'Principles (All)'!J241</f>
        <v>Decisions are publicly communicated, promoted, and transparent,</v>
      </c>
      <c r="L343" s="610"/>
      <c r="M343" s="610"/>
      <c r="N343" s="610"/>
      <c r="O343" s="610"/>
      <c r="P343" s="610"/>
      <c r="Q343" s="610"/>
      <c r="R343" s="610"/>
      <c r="S343" s="610"/>
      <c r="T343" s="610"/>
      <c r="U343" s="610"/>
      <c r="V343" s="611"/>
      <c r="W343" s="412" t="str">
        <f>'Principles (All)'!M241</f>
        <v/>
      </c>
      <c r="X343" s="391" t="str">
        <f>'Principles (All)'!N241</f>
        <v>N/A</v>
      </c>
      <c r="Y343" s="391" t="str">
        <f>'Principles (All)'!O241</f>
        <v>N/A</v>
      </c>
      <c r="Z343" s="391" t="str">
        <f>'Principles (All)'!P241</f>
        <v>N/A</v>
      </c>
      <c r="AJ343" s="353" t="str">
        <f t="shared" si="3"/>
        <v xml:space="preserve">Decisions are publicly communicated, promoted, and transparent,
</v>
      </c>
    </row>
    <row r="344" spans="1:37" s="27" customFormat="1" ht="75.599999999999994" thickTop="1" thickBot="1">
      <c r="A344" s="27" t="s">
        <v>1027</v>
      </c>
      <c r="G344" s="27">
        <v>1</v>
      </c>
      <c r="H344" s="599"/>
      <c r="I344" s="607" t="str">
        <f>'Principles (All)'!E242</f>
        <v>SRA2.1.3a D.6</v>
      </c>
      <c r="J344" s="608"/>
      <c r="K344" s="609" t="str">
        <f>'Principles (All)'!J242</f>
        <v xml:space="preserve">AND - Decision-making processes consider disadvantaged and vulnerable groups (i.e., migrant workers, women, ethnic minorities), so that input from affected stakeholders is considered and integrated on equal terms, </v>
      </c>
      <c r="L344" s="610"/>
      <c r="M344" s="610"/>
      <c r="N344" s="610"/>
      <c r="O344" s="610"/>
      <c r="P344" s="610"/>
      <c r="Q344" s="610"/>
      <c r="R344" s="610"/>
      <c r="S344" s="610"/>
      <c r="T344" s="610"/>
      <c r="U344" s="610"/>
      <c r="V344" s="611"/>
      <c r="W344" s="412" t="str">
        <f>'Principles (All)'!M242</f>
        <v/>
      </c>
      <c r="X344" s="391" t="str">
        <f>'Principles (All)'!N242</f>
        <v>N/A</v>
      </c>
      <c r="Y344" s="391" t="str">
        <f>'Principles (All)'!O242</f>
        <v>N/A</v>
      </c>
      <c r="Z344" s="391" t="str">
        <f>'Principles (All)'!P242</f>
        <v>N/A</v>
      </c>
      <c r="AJ344" s="353" t="str">
        <f t="shared" si="3"/>
        <v xml:space="preserve">AND - Decision-making processes consider disadvantaged and vulnerable groups (i.e., migrant workers, women, ethnic minorities), so that input from affected stakeholders is considered and integrated on equal terms, 
</v>
      </c>
    </row>
    <row r="345" spans="1:37" s="27" customFormat="1" ht="75.599999999999994" thickTop="1" thickBot="1">
      <c r="A345" s="27" t="s">
        <v>1027</v>
      </c>
      <c r="G345" s="27">
        <v>1</v>
      </c>
      <c r="H345" s="599"/>
      <c r="I345" s="607" t="str">
        <f>'Principles (All)'!E243</f>
        <v>SRA2.1.3a D.7</v>
      </c>
      <c r="J345" s="608"/>
      <c r="K345" s="609" t="str">
        <f>'Principles (All)'!J243</f>
        <v>AND - All affected and relevant stakeholders (including rightsholders) are free to engage in all aspects of fishery/aquaculture production governance including decision-making, monitoring, enforcement, and conflict resolution,</v>
      </c>
      <c r="L345" s="610"/>
      <c r="M345" s="610"/>
      <c r="N345" s="610"/>
      <c r="O345" s="610"/>
      <c r="P345" s="610"/>
      <c r="Q345" s="610"/>
      <c r="R345" s="610"/>
      <c r="S345" s="610"/>
      <c r="T345" s="610"/>
      <c r="U345" s="610"/>
      <c r="V345" s="611"/>
      <c r="W345" s="412" t="str">
        <f>'Principles (All)'!M243</f>
        <v/>
      </c>
      <c r="X345" s="391" t="str">
        <f>'Principles (All)'!N243</f>
        <v>N/A</v>
      </c>
      <c r="Y345" s="391" t="str">
        <f>'Principles (All)'!O243</f>
        <v>N/A</v>
      </c>
      <c r="Z345" s="391" t="str">
        <f>'Principles (All)'!P243</f>
        <v>N/A</v>
      </c>
      <c r="AJ345" s="353" t="str">
        <f t="shared" si="3"/>
        <v xml:space="preserve">AND - All affected and relevant stakeholders (including rightsholders) are free to engage in all aspects of fishery/aquaculture production governance including decision-making, monitoring, enforcement, and conflict resolution,
</v>
      </c>
    </row>
    <row r="346" spans="1:37" s="27" customFormat="1" ht="75.599999999999994" thickTop="1" thickBot="1">
      <c r="A346" s="27" t="s">
        <v>1027</v>
      </c>
      <c r="G346" s="27">
        <v>1</v>
      </c>
      <c r="H346" s="600"/>
      <c r="I346" s="607" t="str">
        <f>'Principles (All)'!E244</f>
        <v>SRA2.1.3a D.8</v>
      </c>
      <c r="J346" s="608"/>
      <c r="K346" s="609" t="str">
        <f>'Principles (All)'!J244</f>
        <v>AND - Participation and collaborative management between local rightsholders and stakeholders and government are fostered and reinforced by civil society organizations working to protect the interests of relevant stakeholders.</v>
      </c>
      <c r="L346" s="610"/>
      <c r="M346" s="610"/>
      <c r="N346" s="610"/>
      <c r="O346" s="610"/>
      <c r="P346" s="610"/>
      <c r="Q346" s="610"/>
      <c r="R346" s="610"/>
      <c r="S346" s="610"/>
      <c r="T346" s="610"/>
      <c r="U346" s="610"/>
      <c r="V346" s="611"/>
      <c r="W346" s="412" t="str">
        <f>'Principles (All)'!M244</f>
        <v/>
      </c>
      <c r="X346" s="391" t="str">
        <f>'Principles (All)'!N244</f>
        <v>N/A</v>
      </c>
      <c r="Y346" s="391" t="str">
        <f>'Principles (All)'!O244</f>
        <v>N/A</v>
      </c>
      <c r="Z346" s="391" t="str">
        <f>'Principles (All)'!P244</f>
        <v>N/A</v>
      </c>
      <c r="AJ346" s="353" t="str">
        <f t="shared" si="3"/>
        <v xml:space="preserve">AND - Participation and collaborative management between local rightsholders and stakeholders and government are fostered and reinforced by civil society organizations working to protect the interests of relevant stakeholders.
</v>
      </c>
    </row>
    <row r="347" spans="1:37" s="29" customFormat="1" ht="19.8" thickTop="1" thickBot="1">
      <c r="A347" s="4" t="s">
        <v>1015</v>
      </c>
      <c r="C347" s="4"/>
      <c r="G347" s="29">
        <v>1</v>
      </c>
      <c r="H347" s="57"/>
      <c r="I347" s="55" t="str">
        <f>'Principles (All)'!G246</f>
        <v>2.1.3b: Participatory governance within the workforce</v>
      </c>
      <c r="J347" s="57"/>
      <c r="K347" s="59"/>
      <c r="L347" s="57"/>
      <c r="M347" s="56"/>
      <c r="N347" s="57"/>
      <c r="O347" s="57"/>
      <c r="P347" s="57"/>
      <c r="Q347" s="57"/>
      <c r="R347" s="57"/>
      <c r="S347" s="57"/>
      <c r="T347" s="57"/>
      <c r="U347" s="57"/>
      <c r="V347" s="57"/>
      <c r="W347" s="57"/>
      <c r="X347" s="57"/>
      <c r="Y347" s="57"/>
      <c r="Z347" s="59"/>
    </row>
    <row r="348" spans="1:37" s="344" customFormat="1" ht="5.4">
      <c r="A348" s="344" t="s">
        <v>1016</v>
      </c>
      <c r="G348" s="344">
        <v>1</v>
      </c>
      <c r="H348" s="345"/>
      <c r="I348" s="346"/>
      <c r="J348" s="347"/>
      <c r="K348" s="348"/>
      <c r="L348" s="349"/>
      <c r="M348" s="348"/>
      <c r="N348" s="347"/>
      <c r="O348" s="347"/>
      <c r="P348" s="347"/>
      <c r="Q348" s="347"/>
      <c r="R348" s="347"/>
      <c r="S348" s="347"/>
      <c r="T348" s="347"/>
      <c r="U348" s="347"/>
      <c r="V348" s="347"/>
      <c r="W348" s="347"/>
      <c r="X348" s="347"/>
      <c r="Y348" s="347"/>
      <c r="Z348" s="347"/>
    </row>
    <row r="349" spans="1:37" s="344" customFormat="1" ht="20.399999999999999">
      <c r="A349" s="35" t="s">
        <v>1048</v>
      </c>
      <c r="G349" s="4">
        <v>1</v>
      </c>
      <c r="H349" s="345"/>
      <c r="I349" s="346"/>
      <c r="J349" s="347"/>
      <c r="K349" s="348"/>
      <c r="L349" s="615" t="s">
        <v>959</v>
      </c>
      <c r="M349" s="615"/>
      <c r="N349" s="615"/>
      <c r="O349" s="615" t="s">
        <v>131</v>
      </c>
      <c r="P349" s="615"/>
      <c r="Q349" s="615"/>
      <c r="R349" s="615" t="s">
        <v>916</v>
      </c>
      <c r="S349" s="615"/>
      <c r="T349" s="615"/>
      <c r="U349" s="347"/>
      <c r="V349" s="347"/>
      <c r="W349" s="347"/>
      <c r="X349" s="347"/>
      <c r="Y349" s="347"/>
      <c r="Z349" s="347"/>
    </row>
    <row r="350" spans="1:37" ht="21" thickBot="1">
      <c r="A350" s="35" t="s">
        <v>1017</v>
      </c>
      <c r="B350" s="4">
        <f>MAX($B$9:B349)+1</f>
        <v>18</v>
      </c>
      <c r="G350" s="4">
        <v>1</v>
      </c>
      <c r="H350" s="602" t="s">
        <v>1018</v>
      </c>
      <c r="I350" s="603"/>
      <c r="J350" s="603"/>
      <c r="K350" s="348"/>
      <c r="L350" s="616" t="str" cm="1">
        <f t="array" ref="L350">IF(ISNUMBER(FIND(L349,'Assessment Information'!$C$59)),INDEX('Summary &amp; Results'!$BB$48:$BB$74,$B350,0),"N/A")</f>
        <v>N/A</v>
      </c>
      <c r="M350" s="617"/>
      <c r="O350" s="616" t="str" cm="1">
        <f t="array" ref="O350">IF(ISNUMBER(FIND(O349,'Assessment Information'!$C$59)),INDEX('Summary &amp; Results'!$BC$48:$BC$74,$B350,0),"N/A")</f>
        <v>N/A</v>
      </c>
      <c r="P350" s="617"/>
      <c r="Q350" s="2"/>
      <c r="R350" s="616" t="str" cm="1">
        <f t="array" ref="R350">IF(ISNUMBER(FIND(R349,'Assessment Information'!$C$59)),INDEX('Summary &amp; Results'!$BD$48:$BD$74,$B350,0),"N/A")</f>
        <v>N/A</v>
      </c>
      <c r="S350" s="617"/>
      <c r="T350" s="2"/>
      <c r="U350" s="2"/>
      <c r="V350" s="2"/>
      <c r="W350" s="2"/>
      <c r="X350" s="2"/>
      <c r="Y350" s="2"/>
      <c r="Z350" s="2"/>
    </row>
    <row r="351" spans="1:37" ht="17.399999999999999" thickTop="1" thickBot="1">
      <c r="A351" s="4" t="s">
        <v>1019</v>
      </c>
      <c r="G351" s="4">
        <v>1</v>
      </c>
      <c r="H351" s="268"/>
      <c r="I351" s="269" t="s">
        <v>1020</v>
      </c>
      <c r="J351" s="267"/>
      <c r="K351" s="265"/>
      <c r="L351" s="1"/>
      <c r="M351" s="266"/>
      <c r="N351" s="2"/>
      <c r="O351" s="2"/>
      <c r="P351" s="2"/>
      <c r="Q351" s="2"/>
      <c r="R351" s="2"/>
      <c r="S351" s="2"/>
      <c r="T351" s="2"/>
      <c r="U351" s="2"/>
      <c r="V351" s="2"/>
      <c r="W351" s="2"/>
      <c r="X351" s="2"/>
      <c r="Y351" s="2"/>
      <c r="Z351" s="2"/>
    </row>
    <row r="352" spans="1:37" ht="33.6" thickTop="1" thickBot="1">
      <c r="A352" s="4" t="s">
        <v>1021</v>
      </c>
      <c r="G352" s="4">
        <v>1</v>
      </c>
      <c r="H352" s="268"/>
      <c r="I352" s="614" t="str">
        <f>'Principles (All)'!R246</f>
        <v/>
      </c>
      <c r="J352" s="614"/>
      <c r="K352" s="614"/>
      <c r="L352" s="614"/>
      <c r="M352" s="614"/>
      <c r="N352" s="614"/>
      <c r="O352" s="614"/>
      <c r="P352" s="614"/>
      <c r="Q352" s="614"/>
      <c r="R352" s="614"/>
      <c r="S352" s="614"/>
      <c r="T352" s="614"/>
      <c r="U352" s="614"/>
      <c r="V352" s="614"/>
      <c r="W352" s="614"/>
      <c r="X352" s="614"/>
      <c r="Y352" s="414"/>
      <c r="Z352" s="2"/>
      <c r="AK352" s="355" t="str">
        <f>I352&amp;CHAR(10)</f>
        <v xml:space="preserve">
</v>
      </c>
    </row>
    <row r="353" spans="1:37" s="344" customFormat="1" ht="6.6" thickTop="1" thickBot="1">
      <c r="A353" s="344" t="s">
        <v>1022</v>
      </c>
      <c r="G353" s="344">
        <v>1</v>
      </c>
      <c r="H353" s="354"/>
      <c r="I353" s="354"/>
      <c r="J353" s="354"/>
      <c r="K353" s="348"/>
      <c r="L353" s="349"/>
      <c r="M353" s="348"/>
      <c r="N353" s="347"/>
      <c r="O353" s="347"/>
      <c r="P353" s="347"/>
      <c r="Q353" s="347"/>
      <c r="R353" s="347"/>
      <c r="S353" s="347"/>
      <c r="T353" s="347"/>
      <c r="U353" s="347"/>
      <c r="V353" s="347"/>
      <c r="W353" s="347"/>
      <c r="X353" s="347"/>
      <c r="Y353" s="347"/>
      <c r="Z353" s="347"/>
    </row>
    <row r="354" spans="1:37" ht="28.8" thickTop="1" thickBot="1">
      <c r="A354" s="4" t="s">
        <v>1023</v>
      </c>
      <c r="G354" s="4">
        <v>1</v>
      </c>
      <c r="H354" s="61"/>
      <c r="I354" s="601" t="s">
        <v>1024</v>
      </c>
      <c r="J354" s="601"/>
      <c r="K354" s="301"/>
      <c r="L354" s="301"/>
      <c r="M354" s="62" t="s">
        <v>1025</v>
      </c>
      <c r="N354" s="62"/>
      <c r="O354" s="62"/>
      <c r="P354" s="62"/>
      <c r="Q354" s="62"/>
      <c r="R354" s="62"/>
      <c r="S354" s="62"/>
      <c r="T354" s="62"/>
      <c r="U354" s="62"/>
      <c r="V354" s="62"/>
      <c r="W354" s="392"/>
      <c r="X354" s="415" t="s">
        <v>959</v>
      </c>
      <c r="Y354" s="415" t="s">
        <v>131</v>
      </c>
      <c r="Z354" s="416" t="s">
        <v>916</v>
      </c>
    </row>
    <row r="355" spans="1:37" s="27" customFormat="1" ht="75.599999999999994" thickTop="1" thickBot="1">
      <c r="A355" s="27" t="s">
        <v>1027</v>
      </c>
      <c r="G355" s="27">
        <v>1</v>
      </c>
      <c r="H355" s="598" t="s">
        <v>1028</v>
      </c>
      <c r="I355" s="612" t="str">
        <f>'Principles (All)'!E247</f>
        <v>SRA2.1.3b D.1</v>
      </c>
      <c r="J355" s="613"/>
      <c r="K355" s="604" t="str">
        <f>'Principles (All)'!J247</f>
        <v>There are reliable and transparent data available, or the assessment team is able to collect primary data through observation, surveys, document review and/or interviews in a manner safe for the assessment team or affected workers,</v>
      </c>
      <c r="L355" s="605"/>
      <c r="M355" s="605"/>
      <c r="N355" s="605"/>
      <c r="O355" s="605"/>
      <c r="P355" s="605"/>
      <c r="Q355" s="605"/>
      <c r="R355" s="605"/>
      <c r="S355" s="605"/>
      <c r="T355" s="605"/>
      <c r="U355" s="605"/>
      <c r="V355" s="606"/>
      <c r="W355" s="411" t="str">
        <f>'Principles (All)'!M247</f>
        <v/>
      </c>
      <c r="X355" s="390" t="str">
        <f>'Principles (All)'!N247</f>
        <v>N/A</v>
      </c>
      <c r="Y355" s="390" t="str">
        <f>'Principles (All)'!O247</f>
        <v>N/A</v>
      </c>
      <c r="Z355" s="390" t="str">
        <f>'Principles (All)'!P247</f>
        <v>N/A</v>
      </c>
      <c r="AJ355" s="353" t="str">
        <f t="shared" si="3"/>
        <v xml:space="preserve">There are reliable and transparent data available, or the assessment team is able to collect primary data through observation, surveys, document review and/or interviews in a manner safe for the assessment team or affected workers,
</v>
      </c>
    </row>
    <row r="356" spans="1:37" s="27" customFormat="1" ht="57" thickTop="1" thickBot="1">
      <c r="A356" s="27" t="s">
        <v>1027</v>
      </c>
      <c r="G356" s="27">
        <v>1</v>
      </c>
      <c r="H356" s="599"/>
      <c r="I356" s="612" t="str">
        <f>'Principles (All)'!E248</f>
        <v>SRA2.1.3b D.2</v>
      </c>
      <c r="J356" s="613"/>
      <c r="K356" s="604" t="str">
        <f>'Principles (All)'!J248</f>
        <v xml:space="preserve">AND - There is a mechanism to engage workers on decisions regarding fishing/farm operations, </v>
      </c>
      <c r="L356" s="605"/>
      <c r="M356" s="605"/>
      <c r="N356" s="605"/>
      <c r="O356" s="605"/>
      <c r="P356" s="605"/>
      <c r="Q356" s="605"/>
      <c r="R356" s="605"/>
      <c r="S356" s="605"/>
      <c r="T356" s="605"/>
      <c r="U356" s="605"/>
      <c r="V356" s="606"/>
      <c r="W356" s="411" t="str">
        <f>'Principles (All)'!M248</f>
        <v/>
      </c>
      <c r="X356" s="390" t="str">
        <f>'Principles (All)'!N248</f>
        <v>N/A</v>
      </c>
      <c r="Y356" s="390" t="str">
        <f>'Principles (All)'!O248</f>
        <v>N/A</v>
      </c>
      <c r="Z356" s="390" t="str">
        <f>'Principles (All)'!P248</f>
        <v>N/A</v>
      </c>
      <c r="AJ356" s="353" t="str">
        <f t="shared" si="3"/>
        <v xml:space="preserve">AND - There is a mechanism to engage workers on decisions regarding fishing/farm operations, 
</v>
      </c>
    </row>
    <row r="357" spans="1:37" s="27" customFormat="1" ht="57" thickTop="1" thickBot="1">
      <c r="A357" s="27" t="s">
        <v>1027</v>
      </c>
      <c r="G357" s="27">
        <v>1</v>
      </c>
      <c r="H357" s="599"/>
      <c r="I357" s="612" t="str">
        <f>'Principles (All)'!E249</f>
        <v>SRA2.1.3b D.3</v>
      </c>
      <c r="J357" s="613"/>
      <c r="K357" s="604" t="str">
        <f>'Principles (All)'!J249</f>
        <v>AND –Workers are not excluded in decision-making processes based on status, class, gender, ethnicity, etc.,</v>
      </c>
      <c r="L357" s="605"/>
      <c r="M357" s="605"/>
      <c r="N357" s="605"/>
      <c r="O357" s="605"/>
      <c r="P357" s="605"/>
      <c r="Q357" s="605"/>
      <c r="R357" s="605"/>
      <c r="S357" s="605"/>
      <c r="T357" s="605"/>
      <c r="U357" s="605"/>
      <c r="V357" s="606"/>
      <c r="W357" s="411" t="str">
        <f>'Principles (All)'!M249</f>
        <v/>
      </c>
      <c r="X357" s="390" t="str">
        <f>'Principles (All)'!N249</f>
        <v>N/A</v>
      </c>
      <c r="Y357" s="390" t="str">
        <f>'Principles (All)'!O249</f>
        <v>N/A</v>
      </c>
      <c r="Z357" s="390" t="str">
        <f>'Principles (All)'!P249</f>
        <v>N/A</v>
      </c>
      <c r="AJ357" s="353" t="str">
        <f t="shared" si="3"/>
        <v xml:space="preserve">AND –Workers are not excluded in decision-making processes based on status, class, gender, ethnicity, etc.,
</v>
      </c>
    </row>
    <row r="358" spans="1:37" s="27" customFormat="1" ht="38.4" thickTop="1" thickBot="1">
      <c r="A358" s="27" t="s">
        <v>1027</v>
      </c>
      <c r="G358" s="27">
        <v>1</v>
      </c>
      <c r="H358" s="600"/>
      <c r="I358" s="612" t="str">
        <f>'Principles (All)'!E250</f>
        <v>SRA2.1.3b D.4</v>
      </c>
      <c r="J358" s="613"/>
      <c r="K358" s="604" t="str">
        <f>'Principles (All)'!J250</f>
        <v>AND –Worker input is considered and integrated into fishing/farm decision-making.</v>
      </c>
      <c r="L358" s="605"/>
      <c r="M358" s="605"/>
      <c r="N358" s="605"/>
      <c r="O358" s="605"/>
      <c r="P358" s="605"/>
      <c r="Q358" s="605"/>
      <c r="R358" s="605"/>
      <c r="S358" s="605"/>
      <c r="T358" s="605"/>
      <c r="U358" s="605"/>
      <c r="V358" s="606"/>
      <c r="W358" s="411" t="str">
        <f>'Principles (All)'!M250</f>
        <v/>
      </c>
      <c r="X358" s="390" t="str">
        <f>'Principles (All)'!N250</f>
        <v>N/A</v>
      </c>
      <c r="Y358" s="390" t="str">
        <f>'Principles (All)'!O250</f>
        <v>N/A</v>
      </c>
      <c r="Z358" s="390" t="str">
        <f>'Principles (All)'!P250</f>
        <v>N/A</v>
      </c>
      <c r="AJ358" s="353" t="str">
        <f t="shared" si="3"/>
        <v xml:space="preserve">AND –Worker input is considered and integrated into fishing/farm decision-making.
</v>
      </c>
    </row>
    <row r="359" spans="1:37" s="27" customFormat="1" ht="38.4" thickTop="1" thickBot="1">
      <c r="A359" s="27" t="s">
        <v>1027</v>
      </c>
      <c r="G359" s="27">
        <v>1</v>
      </c>
      <c r="H359" s="598" t="s">
        <v>1029</v>
      </c>
      <c r="I359" s="607" t="str">
        <f>'Principles (All)'!E251</f>
        <v>SRA2.1.3b D.5</v>
      </c>
      <c r="J359" s="608"/>
      <c r="K359" s="609" t="str">
        <f>'Principles (All)'!J251</f>
        <v>Decisions are publicly communicated, promoted, and transparent,</v>
      </c>
      <c r="L359" s="610"/>
      <c r="M359" s="610"/>
      <c r="N359" s="610"/>
      <c r="O359" s="610"/>
      <c r="P359" s="610"/>
      <c r="Q359" s="610"/>
      <c r="R359" s="610"/>
      <c r="S359" s="610"/>
      <c r="T359" s="610"/>
      <c r="U359" s="610"/>
      <c r="V359" s="611"/>
      <c r="W359" s="412" t="str">
        <f>'Principles (All)'!M251</f>
        <v/>
      </c>
      <c r="X359" s="391" t="str">
        <f>'Principles (All)'!N251</f>
        <v>N/A</v>
      </c>
      <c r="Y359" s="391" t="str">
        <f>'Principles (All)'!O251</f>
        <v>N/A</v>
      </c>
      <c r="Z359" s="391" t="str">
        <f>'Principles (All)'!P251</f>
        <v>N/A</v>
      </c>
      <c r="AJ359" s="353" t="str">
        <f t="shared" si="3"/>
        <v xml:space="preserve">Decisions are publicly communicated, promoted, and transparent,
</v>
      </c>
    </row>
    <row r="360" spans="1:37" s="27" customFormat="1" ht="57" thickTop="1" thickBot="1">
      <c r="A360" s="27" t="s">
        <v>1027</v>
      </c>
      <c r="G360" s="27">
        <v>1</v>
      </c>
      <c r="H360" s="599"/>
      <c r="I360" s="607" t="str">
        <f>'Principles (All)'!E252</f>
        <v>SRA2.1.3b D.6</v>
      </c>
      <c r="J360" s="608"/>
      <c r="K360" s="609" t="str">
        <f>'Principles (All)'!J252</f>
        <v xml:space="preserve">AND - Decision-making processes consider disadvantaged and vulnerable groups (i.e., migrant workers, women, ethnic minorities), so that decisions are made by workers on equal terms, </v>
      </c>
      <c r="L360" s="610"/>
      <c r="M360" s="610"/>
      <c r="N360" s="610"/>
      <c r="O360" s="610"/>
      <c r="P360" s="610"/>
      <c r="Q360" s="610"/>
      <c r="R360" s="610"/>
      <c r="S360" s="610"/>
      <c r="T360" s="610"/>
      <c r="U360" s="610"/>
      <c r="V360" s="611"/>
      <c r="W360" s="412" t="str">
        <f>'Principles (All)'!M252</f>
        <v/>
      </c>
      <c r="X360" s="391" t="str">
        <f>'Principles (All)'!N252</f>
        <v>N/A</v>
      </c>
      <c r="Y360" s="391" t="str">
        <f>'Principles (All)'!O252</f>
        <v>N/A</v>
      </c>
      <c r="Z360" s="391" t="str">
        <f>'Principles (All)'!P252</f>
        <v>N/A</v>
      </c>
      <c r="AJ360" s="353" t="str">
        <f t="shared" si="3"/>
        <v xml:space="preserve">AND - Decision-making processes consider disadvantaged and vulnerable groups (i.e., migrant workers, women, ethnic minorities), so that decisions are made by workers on equal terms, 
</v>
      </c>
    </row>
    <row r="361" spans="1:37" s="27" customFormat="1" ht="57" thickTop="1" thickBot="1">
      <c r="A361" s="27" t="s">
        <v>1027</v>
      </c>
      <c r="G361" s="27">
        <v>1</v>
      </c>
      <c r="H361" s="600"/>
      <c r="I361" s="607" t="str">
        <f>'Principles (All)'!E253</f>
        <v>SRA2.1.3b D.7</v>
      </c>
      <c r="J361" s="608"/>
      <c r="K361" s="609" t="str">
        <f>'Principles (All)'!J253</f>
        <v>AND –Workers who are part of a cooperative or association are free to engage in all aspects of governance pertaining to decision-making, monitoring, enforcement, and conflict resolution.</v>
      </c>
      <c r="L361" s="610"/>
      <c r="M361" s="610"/>
      <c r="N361" s="610"/>
      <c r="O361" s="610"/>
      <c r="P361" s="610"/>
      <c r="Q361" s="610"/>
      <c r="R361" s="610"/>
      <c r="S361" s="610"/>
      <c r="T361" s="610"/>
      <c r="U361" s="610"/>
      <c r="V361" s="611"/>
      <c r="W361" s="412" t="str">
        <f>'Principles (All)'!M253</f>
        <v/>
      </c>
      <c r="X361" s="391" t="str">
        <f>'Principles (All)'!N253</f>
        <v>N/A</v>
      </c>
      <c r="Y361" s="391" t="str">
        <f>'Principles (All)'!O253</f>
        <v>N/A</v>
      </c>
      <c r="Z361" s="391" t="str">
        <f>'Principles (All)'!P253</f>
        <v>N/A</v>
      </c>
      <c r="AJ361" s="353" t="str">
        <f t="shared" si="3"/>
        <v xml:space="preserve">AND –Workers who are part of a cooperative or association are free to engage in all aspects of governance pertaining to decision-making, monitoring, enforcement, and conflict resolution.
</v>
      </c>
    </row>
    <row r="362" spans="1:37" ht="25.8" thickTop="1" thickBot="1">
      <c r="A362" s="350" t="s">
        <v>1014</v>
      </c>
      <c r="D362" s="4">
        <v>1</v>
      </c>
      <c r="G362" s="4">
        <v>1</v>
      </c>
      <c r="H362" s="618" t="str">
        <f>SUBSTITUTE('Principles (All)'!F255,"Component ","")</f>
        <v>2.2: Equitable opportunities to benefit are ensured to all, throughout the supply chain.</v>
      </c>
      <c r="I362" s="619"/>
      <c r="J362" s="619"/>
      <c r="K362" s="619"/>
      <c r="L362" s="619"/>
      <c r="M362" s="619"/>
      <c r="N362" s="619"/>
      <c r="O362" s="619"/>
      <c r="P362" s="619"/>
      <c r="Q362" s="619"/>
      <c r="R362" s="619"/>
      <c r="S362" s="619"/>
      <c r="T362" s="619"/>
      <c r="U362" s="619"/>
      <c r="V362" s="619"/>
      <c r="W362" s="619"/>
      <c r="X362" s="619"/>
      <c r="Y362" s="619"/>
      <c r="Z362" s="619"/>
    </row>
    <row r="363" spans="1:37" ht="19.2" thickBot="1">
      <c r="A363" s="4" t="s">
        <v>1015</v>
      </c>
      <c r="G363" s="4">
        <v>1</v>
      </c>
      <c r="I363" s="55" t="str">
        <f>'Principles (All)'!G256</f>
        <v>2.2.1: Equitable opportunity to benefit from the fishing or aquaculture sector</v>
      </c>
      <c r="K363" s="64"/>
      <c r="M363" s="56"/>
      <c r="W363" s="64"/>
      <c r="X363" s="413"/>
      <c r="Y363" s="413"/>
      <c r="Z363" s="4"/>
    </row>
    <row r="364" spans="1:37" s="344" customFormat="1" ht="5.4">
      <c r="A364" s="344" t="s">
        <v>1016</v>
      </c>
      <c r="G364" s="344">
        <v>1</v>
      </c>
      <c r="H364" s="345"/>
      <c r="I364" s="346"/>
      <c r="J364" s="347"/>
      <c r="K364" s="348"/>
      <c r="L364" s="349"/>
      <c r="M364" s="348"/>
      <c r="N364" s="347"/>
      <c r="O364" s="347"/>
      <c r="P364" s="347"/>
      <c r="Q364" s="347"/>
      <c r="R364" s="347"/>
      <c r="S364" s="347"/>
      <c r="T364" s="347"/>
      <c r="U364" s="347"/>
      <c r="V364" s="347"/>
      <c r="W364" s="347"/>
      <c r="X364" s="347"/>
      <c r="Y364" s="347"/>
      <c r="Z364" s="347"/>
    </row>
    <row r="365" spans="1:37" s="344" customFormat="1" ht="20.399999999999999">
      <c r="A365" s="35" t="s">
        <v>1048</v>
      </c>
      <c r="G365" s="4">
        <v>1</v>
      </c>
      <c r="H365" s="345"/>
      <c r="I365" s="346"/>
      <c r="J365" s="347"/>
      <c r="K365" s="348"/>
      <c r="L365" s="615" t="s">
        <v>959</v>
      </c>
      <c r="M365" s="615"/>
      <c r="N365" s="615"/>
      <c r="O365" s="615" t="s">
        <v>131</v>
      </c>
      <c r="P365" s="615"/>
      <c r="Q365" s="615"/>
      <c r="R365" s="615" t="s">
        <v>916</v>
      </c>
      <c r="S365" s="615"/>
      <c r="T365" s="615"/>
      <c r="U365" s="347"/>
      <c r="V365" s="347"/>
      <c r="W365" s="347"/>
      <c r="X365" s="347"/>
      <c r="Y365" s="347"/>
      <c r="Z365" s="347"/>
    </row>
    <row r="366" spans="1:37" ht="21" thickBot="1">
      <c r="A366" s="35" t="s">
        <v>1017</v>
      </c>
      <c r="B366" s="4">
        <f>MAX($B$9:B365)+1</f>
        <v>19</v>
      </c>
      <c r="G366" s="4">
        <v>1</v>
      </c>
      <c r="H366" s="602" t="s">
        <v>1018</v>
      </c>
      <c r="I366" s="603"/>
      <c r="J366" s="603"/>
      <c r="K366" s="348"/>
      <c r="L366" s="616" t="str" cm="1">
        <f t="array" ref="L366">IF(ISNUMBER(FIND(L365,'Assessment Information'!$C$59)),INDEX('Summary &amp; Results'!$BB$48:$BB$74,$B366,0),"N/A")</f>
        <v>N/A</v>
      </c>
      <c r="M366" s="617"/>
      <c r="O366" s="616" t="str" cm="1">
        <f t="array" ref="O366">IF(ISNUMBER(FIND(O365,'Assessment Information'!$C$59)),INDEX('Summary &amp; Results'!$BC$48:$BC$74,$B366,0),"N/A")</f>
        <v>N/A</v>
      </c>
      <c r="P366" s="617"/>
      <c r="Q366" s="2"/>
      <c r="R366" s="616" t="str" cm="1">
        <f t="array" ref="R366">IF(ISNUMBER(FIND(R365,'Assessment Information'!$C$59)),INDEX('Summary &amp; Results'!$BD$48:$BD$74,$B366,0),"N/A")</f>
        <v>N/A</v>
      </c>
      <c r="S366" s="617"/>
      <c r="T366" s="2"/>
      <c r="U366" s="2"/>
      <c r="V366" s="2"/>
      <c r="W366" s="2"/>
      <c r="X366" s="2"/>
      <c r="Y366" s="2"/>
      <c r="Z366" s="2"/>
    </row>
    <row r="367" spans="1:37" ht="17.399999999999999" thickTop="1" thickBot="1">
      <c r="A367" s="4" t="s">
        <v>1019</v>
      </c>
      <c r="G367" s="4">
        <v>1</v>
      </c>
      <c r="H367" s="268"/>
      <c r="I367" s="269" t="s">
        <v>1020</v>
      </c>
      <c r="J367" s="267"/>
      <c r="K367" s="265"/>
      <c r="L367" s="1"/>
      <c r="M367" s="266"/>
      <c r="N367" s="2"/>
      <c r="O367" s="2"/>
      <c r="P367" s="2"/>
      <c r="Q367" s="2"/>
      <c r="R367" s="2"/>
      <c r="S367" s="2"/>
      <c r="T367" s="2"/>
      <c r="U367" s="2"/>
      <c r="V367" s="2"/>
      <c r="W367" s="2"/>
      <c r="X367" s="2"/>
      <c r="Y367" s="2"/>
      <c r="Z367" s="2"/>
    </row>
    <row r="368" spans="1:37" ht="33.6" thickTop="1" thickBot="1">
      <c r="A368" s="4" t="s">
        <v>1021</v>
      </c>
      <c r="G368" s="4">
        <v>1</v>
      </c>
      <c r="H368" s="268"/>
      <c r="I368" s="614" t="str">
        <f>'Principles (All)'!R256</f>
        <v/>
      </c>
      <c r="J368" s="614"/>
      <c r="K368" s="614"/>
      <c r="L368" s="614"/>
      <c r="M368" s="614"/>
      <c r="N368" s="614"/>
      <c r="O368" s="614"/>
      <c r="P368" s="614"/>
      <c r="Q368" s="614"/>
      <c r="R368" s="614"/>
      <c r="S368" s="614"/>
      <c r="T368" s="614"/>
      <c r="U368" s="614"/>
      <c r="V368" s="614"/>
      <c r="W368" s="614"/>
      <c r="X368" s="614"/>
      <c r="Y368" s="414"/>
      <c r="Z368" s="2"/>
      <c r="AK368" s="355" t="str">
        <f>I368&amp;CHAR(10)</f>
        <v xml:space="preserve">
</v>
      </c>
    </row>
    <row r="369" spans="1:37" s="344" customFormat="1" ht="6.6" thickTop="1" thickBot="1">
      <c r="A369" s="344" t="s">
        <v>1022</v>
      </c>
      <c r="G369" s="344">
        <v>1</v>
      </c>
      <c r="H369" s="354"/>
      <c r="I369" s="354"/>
      <c r="J369" s="354"/>
      <c r="K369" s="348"/>
      <c r="L369" s="349"/>
      <c r="M369" s="348"/>
      <c r="N369" s="347"/>
      <c r="O369" s="347"/>
      <c r="P369" s="347"/>
      <c r="Q369" s="347"/>
      <c r="R369" s="347"/>
      <c r="S369" s="347"/>
      <c r="T369" s="347"/>
      <c r="U369" s="347"/>
      <c r="V369" s="347"/>
      <c r="W369" s="347"/>
      <c r="X369" s="347"/>
      <c r="Y369" s="347"/>
      <c r="Z369" s="347"/>
    </row>
    <row r="370" spans="1:37" ht="28.8" thickTop="1" thickBot="1">
      <c r="A370" s="4" t="s">
        <v>1023</v>
      </c>
      <c r="G370" s="4">
        <v>1</v>
      </c>
      <c r="H370" s="61"/>
      <c r="I370" s="601" t="s">
        <v>1024</v>
      </c>
      <c r="J370" s="601"/>
      <c r="K370" s="301"/>
      <c r="L370" s="301"/>
      <c r="M370" s="62" t="s">
        <v>1025</v>
      </c>
      <c r="N370" s="62"/>
      <c r="O370" s="62"/>
      <c r="P370" s="62"/>
      <c r="Q370" s="62"/>
      <c r="R370" s="62"/>
      <c r="S370" s="62"/>
      <c r="T370" s="62"/>
      <c r="U370" s="62"/>
      <c r="V370" s="62"/>
      <c r="W370" s="392"/>
      <c r="X370" s="415" t="s">
        <v>959</v>
      </c>
      <c r="Y370" s="415" t="s">
        <v>131</v>
      </c>
      <c r="Z370" s="416" t="s">
        <v>916</v>
      </c>
    </row>
    <row r="371" spans="1:37" s="27" customFormat="1" ht="75.599999999999994" thickTop="1" thickBot="1">
      <c r="A371" s="27" t="s">
        <v>1027</v>
      </c>
      <c r="G371" s="27">
        <v>1</v>
      </c>
      <c r="H371" s="598" t="s">
        <v>1028</v>
      </c>
      <c r="I371" s="612" t="str">
        <f>'Principles (All)'!E257</f>
        <v>SRA2.2.1 D.1</v>
      </c>
      <c r="J371" s="613"/>
      <c r="K371" s="604" t="str">
        <f>'Principles (All)'!J257</f>
        <v>There are reliable and transparent data available, or the assessment team is able to collect primary data through observation, surveys, document review and/or interviews in a manner safe for the assessment team or affected workers,</v>
      </c>
      <c r="L371" s="605"/>
      <c r="M371" s="605"/>
      <c r="N371" s="605"/>
      <c r="O371" s="605"/>
      <c r="P371" s="605"/>
      <c r="Q371" s="605"/>
      <c r="R371" s="605"/>
      <c r="S371" s="605"/>
      <c r="T371" s="605"/>
      <c r="U371" s="605"/>
      <c r="V371" s="606"/>
      <c r="W371" s="411" t="str">
        <f>'Principles (All)'!M257</f>
        <v/>
      </c>
      <c r="X371" s="390" t="str">
        <f>'Principles (All)'!N257</f>
        <v>N/A</v>
      </c>
      <c r="Y371" s="390" t="str">
        <f>'Principles (All)'!O257</f>
        <v>N/A</v>
      </c>
      <c r="Z371" s="390" t="str">
        <f>'Principles (All)'!P257</f>
        <v>N/A</v>
      </c>
      <c r="AJ371" s="353" t="str">
        <f t="shared" si="3"/>
        <v xml:space="preserve">There are reliable and transparent data available, or the assessment team is able to collect primary data through observation, surveys, document review and/or interviews in a manner safe for the assessment team or affected workers,
</v>
      </c>
    </row>
    <row r="372" spans="1:37" s="27" customFormat="1" ht="94.2" thickTop="1" thickBot="1">
      <c r="A372" s="27" t="s">
        <v>1027</v>
      </c>
      <c r="G372" s="27">
        <v>1</v>
      </c>
      <c r="H372" s="599"/>
      <c r="I372" s="612" t="str">
        <f>'Principles (All)'!E258</f>
        <v>SRA2.2.1 D.2</v>
      </c>
      <c r="J372" s="613"/>
      <c r="K372" s="604" t="str">
        <f>'Principles (All)'!J258</f>
        <v>AND - There is equal access or opportunity to benefit from the fishery/farm regardless of gender, ethnicity, religion, sexual orientation, class, migrant status, political affiliation, etc.,
OR - There is not equal access or opportunity to benefit from the fishery/farm, but a strategy or policy to address inequity is in place,</v>
      </c>
      <c r="L372" s="605"/>
      <c r="M372" s="605"/>
      <c r="N372" s="605"/>
      <c r="O372" s="605"/>
      <c r="P372" s="605"/>
      <c r="Q372" s="605"/>
      <c r="R372" s="605"/>
      <c r="S372" s="605"/>
      <c r="T372" s="605"/>
      <c r="U372" s="605"/>
      <c r="V372" s="606"/>
      <c r="W372" s="411" t="str">
        <f>'Principles (All)'!M258</f>
        <v/>
      </c>
      <c r="X372" s="390" t="str">
        <f>'Principles (All)'!N258</f>
        <v>N/A</v>
      </c>
      <c r="Y372" s="390" t="str">
        <f>'Principles (All)'!O258</f>
        <v>N/A</v>
      </c>
      <c r="Z372" s="390" t="str">
        <f>'Principles (All)'!P258</f>
        <v>N/A</v>
      </c>
      <c r="AJ372" s="353" t="str">
        <f t="shared" si="3"/>
        <v xml:space="preserve">AND - There is equal access or opportunity to benefit from the fishery/farm regardless of gender, ethnicity, religion, sexual orientation, class, migrant status, political affiliation, etc.,
OR - There is not equal access or opportunity to benefit from the fishery/farm, but a strategy or policy to address inequity is in place,
</v>
      </c>
    </row>
    <row r="373" spans="1:37" s="27" customFormat="1" ht="57" thickTop="1" thickBot="1">
      <c r="A373" s="27" t="s">
        <v>1027</v>
      </c>
      <c r="G373" s="27">
        <v>1</v>
      </c>
      <c r="H373" s="600"/>
      <c r="I373" s="612" t="str">
        <f>'Principles (All)'!E259</f>
        <v>SRA2.2.1 D.3</v>
      </c>
      <c r="J373" s="613"/>
      <c r="K373" s="604" t="str">
        <f>'Principles (All)'!J259</f>
        <v>AND - Both the productive and reproductive roles of women are identified in the fishery/farm and women have been directly engaged in the mapping process,</v>
      </c>
      <c r="L373" s="605"/>
      <c r="M373" s="605"/>
      <c r="N373" s="605"/>
      <c r="O373" s="605"/>
      <c r="P373" s="605"/>
      <c r="Q373" s="605"/>
      <c r="R373" s="605"/>
      <c r="S373" s="605"/>
      <c r="T373" s="605"/>
      <c r="U373" s="605"/>
      <c r="V373" s="606"/>
      <c r="W373" s="411" t="str">
        <f>'Principles (All)'!M259</f>
        <v/>
      </c>
      <c r="X373" s="390" t="str">
        <f>'Principles (All)'!N259</f>
        <v>N/A</v>
      </c>
      <c r="Y373" s="390" t="str">
        <f>'Principles (All)'!O259</f>
        <v>N/A</v>
      </c>
      <c r="Z373" s="390" t="str">
        <f>'Principles (All)'!P259</f>
        <v>N/A</v>
      </c>
      <c r="AJ373" s="353" t="str">
        <f t="shared" si="3"/>
        <v xml:space="preserve">AND - Both the productive and reproductive roles of women are identified in the fishery/farm and women have been directly engaged in the mapping process,
</v>
      </c>
    </row>
    <row r="374" spans="1:37" s="27" customFormat="1" ht="58.8" thickTop="1" thickBot="1">
      <c r="A374" s="27" t="s">
        <v>1027</v>
      </c>
      <c r="G374" s="27">
        <v>1</v>
      </c>
      <c r="H374" s="340" t="s">
        <v>1029</v>
      </c>
      <c r="I374" s="607" t="str">
        <f>'Principles (All)'!E260</f>
        <v>SRA2.2.1 D.4</v>
      </c>
      <c r="J374" s="608"/>
      <c r="K374" s="609" t="str">
        <f>'Principles (All)'!J260</f>
        <v>There is evidence of equal access to or opportunity to benefit from the fishery/farm, and marginalized groups are in leadership positions or positions of power.</v>
      </c>
      <c r="L374" s="610"/>
      <c r="M374" s="610"/>
      <c r="N374" s="610"/>
      <c r="O374" s="610"/>
      <c r="P374" s="610"/>
      <c r="Q374" s="610"/>
      <c r="R374" s="610"/>
      <c r="S374" s="610"/>
      <c r="T374" s="610"/>
      <c r="U374" s="610"/>
      <c r="V374" s="611"/>
      <c r="W374" s="412" t="str">
        <f>'Principles (All)'!M260</f>
        <v/>
      </c>
      <c r="X374" s="391" t="str">
        <f>'Principles (All)'!N260</f>
        <v>N/A</v>
      </c>
      <c r="Y374" s="391" t="str">
        <f>'Principles (All)'!O260</f>
        <v>N/A</v>
      </c>
      <c r="Z374" s="391" t="str">
        <f>'Principles (All)'!P260</f>
        <v>N/A</v>
      </c>
      <c r="AJ374" s="353" t="str">
        <f t="shared" si="3"/>
        <v xml:space="preserve">There is evidence of equal access to or opportunity to benefit from the fishery/farm, and marginalized groups are in leadership positions or positions of power.
</v>
      </c>
    </row>
    <row r="375" spans="1:37" s="29" customFormat="1" ht="19.8" thickTop="1" thickBot="1">
      <c r="A375" s="4" t="s">
        <v>1015</v>
      </c>
      <c r="C375" s="4"/>
      <c r="G375" s="29">
        <v>1</v>
      </c>
      <c r="H375" s="57"/>
      <c r="I375" s="55" t="str">
        <f>'Principles (All)'!G262</f>
        <v>2.2.2: Discrimination</v>
      </c>
      <c r="J375" s="57"/>
      <c r="K375" s="59"/>
      <c r="L375" s="57"/>
      <c r="M375" s="56"/>
      <c r="N375" s="57"/>
      <c r="O375" s="57"/>
      <c r="P375" s="57"/>
      <c r="Q375" s="57"/>
      <c r="R375" s="57"/>
      <c r="S375" s="57"/>
      <c r="T375" s="57"/>
      <c r="U375" s="57"/>
      <c r="V375" s="57"/>
      <c r="W375" s="57"/>
      <c r="X375" s="57"/>
      <c r="Y375" s="57"/>
      <c r="Z375" s="59"/>
    </row>
    <row r="376" spans="1:37" s="344" customFormat="1" ht="5.4">
      <c r="A376" s="344" t="s">
        <v>1016</v>
      </c>
      <c r="G376" s="344">
        <v>1</v>
      </c>
      <c r="H376" s="345"/>
      <c r="I376" s="346"/>
      <c r="J376" s="347"/>
      <c r="K376" s="348"/>
      <c r="L376" s="349"/>
      <c r="M376" s="348"/>
      <c r="N376" s="347"/>
      <c r="O376" s="347"/>
      <c r="P376" s="347"/>
      <c r="Q376" s="347"/>
      <c r="R376" s="347"/>
      <c r="S376" s="347"/>
      <c r="T376" s="347"/>
      <c r="U376" s="347"/>
      <c r="V376" s="347"/>
      <c r="W376" s="347"/>
      <c r="X376" s="347"/>
      <c r="Y376" s="347"/>
      <c r="Z376" s="347"/>
    </row>
    <row r="377" spans="1:37" s="344" customFormat="1" ht="20.399999999999999">
      <c r="A377" s="35" t="s">
        <v>1048</v>
      </c>
      <c r="G377" s="4">
        <v>1</v>
      </c>
      <c r="H377" s="345"/>
      <c r="I377" s="346"/>
      <c r="J377" s="347"/>
      <c r="K377" s="348"/>
      <c r="L377" s="615" t="s">
        <v>959</v>
      </c>
      <c r="M377" s="615"/>
      <c r="N377" s="615"/>
      <c r="O377" s="615" t="s">
        <v>131</v>
      </c>
      <c r="P377" s="615"/>
      <c r="Q377" s="615"/>
      <c r="R377" s="615" t="s">
        <v>916</v>
      </c>
      <c r="S377" s="615"/>
      <c r="T377" s="615"/>
      <c r="U377" s="347"/>
      <c r="V377" s="347"/>
      <c r="W377" s="347"/>
      <c r="X377" s="347"/>
      <c r="Y377" s="347"/>
      <c r="Z377" s="347"/>
    </row>
    <row r="378" spans="1:37" ht="21" thickBot="1">
      <c r="A378" s="35" t="s">
        <v>1017</v>
      </c>
      <c r="B378" s="4">
        <f>MAX($B$9:B377)+1</f>
        <v>20</v>
      </c>
      <c r="G378" s="4">
        <v>1</v>
      </c>
      <c r="H378" s="602" t="s">
        <v>1018</v>
      </c>
      <c r="I378" s="603"/>
      <c r="J378" s="603"/>
      <c r="K378" s="348"/>
      <c r="L378" s="616" t="str" cm="1">
        <f t="array" ref="L378">IF(ISNUMBER(FIND(L377,'Assessment Information'!$C$59)),INDEX('Summary &amp; Results'!$BB$48:$BB$74,$B378,0),"N/A")</f>
        <v>N/A</v>
      </c>
      <c r="M378" s="617"/>
      <c r="O378" s="616" t="str" cm="1">
        <f t="array" ref="O378">IF(ISNUMBER(FIND(O377,'Assessment Information'!$C$59)),INDEX('Summary &amp; Results'!$BC$48:$BC$74,$B378,0),"N/A")</f>
        <v>N/A</v>
      </c>
      <c r="P378" s="617"/>
      <c r="Q378" s="2"/>
      <c r="R378" s="616" t="str" cm="1">
        <f t="array" ref="R378">IF(ISNUMBER(FIND(R377,'Assessment Information'!$C$59)),INDEX('Summary &amp; Results'!$BD$48:$BD$74,$B378,0),"N/A")</f>
        <v>N/A</v>
      </c>
      <c r="S378" s="617"/>
      <c r="T378" s="2"/>
      <c r="U378" s="2"/>
      <c r="V378" s="2"/>
      <c r="W378" s="2"/>
      <c r="X378" s="2"/>
      <c r="Y378" s="2"/>
      <c r="Z378" s="2"/>
    </row>
    <row r="379" spans="1:37" ht="17.399999999999999" thickTop="1" thickBot="1">
      <c r="A379" s="4" t="s">
        <v>1019</v>
      </c>
      <c r="G379" s="4">
        <v>1</v>
      </c>
      <c r="H379" s="268"/>
      <c r="I379" s="269" t="s">
        <v>1020</v>
      </c>
      <c r="J379" s="267"/>
      <c r="K379" s="265"/>
      <c r="L379" s="1"/>
      <c r="M379" s="266"/>
      <c r="N379" s="2"/>
      <c r="O379" s="2"/>
      <c r="P379" s="2"/>
      <c r="Q379" s="2"/>
      <c r="R379" s="2"/>
      <c r="S379" s="2"/>
      <c r="T379" s="2"/>
      <c r="U379" s="2"/>
      <c r="V379" s="2"/>
      <c r="W379" s="2"/>
      <c r="X379" s="2"/>
      <c r="Y379" s="2"/>
      <c r="Z379" s="2"/>
    </row>
    <row r="380" spans="1:37" ht="33.6" thickTop="1" thickBot="1">
      <c r="A380" s="4" t="s">
        <v>1021</v>
      </c>
      <c r="G380" s="4">
        <v>1</v>
      </c>
      <c r="H380" s="268"/>
      <c r="I380" s="614" t="str">
        <f>'Principles (All)'!R262</f>
        <v/>
      </c>
      <c r="J380" s="614"/>
      <c r="K380" s="614"/>
      <c r="L380" s="614"/>
      <c r="M380" s="614"/>
      <c r="N380" s="614"/>
      <c r="O380" s="614"/>
      <c r="P380" s="614"/>
      <c r="Q380" s="614"/>
      <c r="R380" s="614"/>
      <c r="S380" s="614"/>
      <c r="T380" s="614"/>
      <c r="U380" s="614"/>
      <c r="V380" s="614"/>
      <c r="W380" s="614"/>
      <c r="X380" s="614"/>
      <c r="Y380" s="414"/>
      <c r="Z380" s="2"/>
      <c r="AK380" s="355" t="str">
        <f>I380&amp;CHAR(10)</f>
        <v xml:space="preserve">
</v>
      </c>
    </row>
    <row r="381" spans="1:37" s="344" customFormat="1" ht="6.6" thickTop="1" thickBot="1">
      <c r="A381" s="344" t="s">
        <v>1022</v>
      </c>
      <c r="G381" s="344">
        <v>1</v>
      </c>
      <c r="H381" s="354"/>
      <c r="I381" s="354"/>
      <c r="J381" s="354"/>
      <c r="K381" s="348"/>
      <c r="L381" s="349"/>
      <c r="M381" s="348"/>
      <c r="N381" s="347"/>
      <c r="O381" s="347"/>
      <c r="P381" s="347"/>
      <c r="Q381" s="347"/>
      <c r="R381" s="347"/>
      <c r="S381" s="347"/>
      <c r="T381" s="347"/>
      <c r="U381" s="347"/>
      <c r="V381" s="347"/>
      <c r="W381" s="347"/>
      <c r="X381" s="347"/>
      <c r="Y381" s="347"/>
      <c r="Z381" s="347"/>
    </row>
    <row r="382" spans="1:37" ht="28.8" thickTop="1" thickBot="1">
      <c r="A382" s="4" t="s">
        <v>1023</v>
      </c>
      <c r="G382" s="4">
        <v>1</v>
      </c>
      <c r="H382" s="61"/>
      <c r="I382" s="601" t="s">
        <v>1024</v>
      </c>
      <c r="J382" s="601"/>
      <c r="K382" s="301"/>
      <c r="L382" s="301"/>
      <c r="M382" s="62" t="s">
        <v>1025</v>
      </c>
      <c r="N382" s="62"/>
      <c r="O382" s="62"/>
      <c r="P382" s="62"/>
      <c r="Q382" s="62"/>
      <c r="R382" s="62"/>
      <c r="S382" s="62"/>
      <c r="T382" s="62"/>
      <c r="U382" s="62"/>
      <c r="V382" s="62"/>
      <c r="W382" s="392"/>
      <c r="X382" s="415" t="s">
        <v>959</v>
      </c>
      <c r="Y382" s="415" t="s">
        <v>131</v>
      </c>
      <c r="Z382" s="416" t="s">
        <v>916</v>
      </c>
    </row>
    <row r="383" spans="1:37" s="27" customFormat="1" ht="75.599999999999994" thickTop="1" thickBot="1">
      <c r="A383" s="27" t="s">
        <v>1027</v>
      </c>
      <c r="G383" s="27">
        <v>1</v>
      </c>
      <c r="H383" s="598" t="s">
        <v>1028</v>
      </c>
      <c r="I383" s="612" t="str">
        <f>'Principles (All)'!E263</f>
        <v>SRA2.2.2 D.1</v>
      </c>
      <c r="J383" s="613"/>
      <c r="K383" s="604" t="str">
        <f>'Principles (All)'!J263</f>
        <v>There are reliable and transparent data available, or the assessment team is able to collect primary data through observation, surveys, document review and/or interviews in a manner safe for the assessment team or affected workers,</v>
      </c>
      <c r="L383" s="605"/>
      <c r="M383" s="605"/>
      <c r="N383" s="605"/>
      <c r="O383" s="605"/>
      <c r="P383" s="605"/>
      <c r="Q383" s="605"/>
      <c r="R383" s="605"/>
      <c r="S383" s="605"/>
      <c r="T383" s="605"/>
      <c r="U383" s="605"/>
      <c r="V383" s="606"/>
      <c r="W383" s="411" t="str">
        <f>'Principles (All)'!M263</f>
        <v/>
      </c>
      <c r="X383" s="390" t="str">
        <f>'Principles (All)'!N263</f>
        <v>N/A</v>
      </c>
      <c r="Y383" s="390" t="str">
        <f>'Principles (All)'!O263</f>
        <v>N/A</v>
      </c>
      <c r="Z383" s="390" t="str">
        <f>'Principles (All)'!P263</f>
        <v>N/A</v>
      </c>
      <c r="AJ383" s="353" t="str">
        <f t="shared" si="3"/>
        <v xml:space="preserve">There are reliable and transparent data available, or the assessment team is able to collect primary data through observation, surveys, document review and/or interviews in a manner safe for the assessment team or affected workers,
</v>
      </c>
    </row>
    <row r="384" spans="1:37" s="27" customFormat="1" ht="57" thickTop="1" thickBot="1">
      <c r="A384" s="27" t="s">
        <v>1027</v>
      </c>
      <c r="G384" s="27">
        <v>1</v>
      </c>
      <c r="H384" s="599"/>
      <c r="I384" s="612" t="str">
        <f>'Principles (All)'!E264</f>
        <v>SRA2.2.2 D.2</v>
      </c>
      <c r="J384" s="613"/>
      <c r="K384" s="604" t="str">
        <f>'Principles (All)'!J264</f>
        <v>AND –Equal remuneration for men and women is protected by law, and workers receive equal pay for work of equal value,</v>
      </c>
      <c r="L384" s="605"/>
      <c r="M384" s="605"/>
      <c r="N384" s="605"/>
      <c r="O384" s="605"/>
      <c r="P384" s="605"/>
      <c r="Q384" s="605"/>
      <c r="R384" s="605"/>
      <c r="S384" s="605"/>
      <c r="T384" s="605"/>
      <c r="U384" s="605"/>
      <c r="V384" s="606"/>
      <c r="W384" s="411" t="str">
        <f>'Principles (All)'!M264</f>
        <v/>
      </c>
      <c r="X384" s="390" t="str">
        <f>'Principles (All)'!N264</f>
        <v>N/A</v>
      </c>
      <c r="Y384" s="390" t="str">
        <f>'Principles (All)'!O264</f>
        <v>N/A</v>
      </c>
      <c r="Z384" s="390" t="str">
        <f>'Principles (All)'!P264</f>
        <v>N/A</v>
      </c>
      <c r="AJ384" s="353" t="str">
        <f t="shared" si="3"/>
        <v xml:space="preserve">AND –Equal remuneration for men and women is protected by law, and workers receive equal pay for work of equal value,
</v>
      </c>
    </row>
    <row r="385" spans="1:37" s="27" customFormat="1" ht="94.2" thickTop="1" thickBot="1">
      <c r="A385" s="27" t="s">
        <v>1027</v>
      </c>
      <c r="G385" s="27">
        <v>1</v>
      </c>
      <c r="H385" s="599"/>
      <c r="I385" s="612" t="str">
        <f>'Principles (All)'!E265</f>
        <v>SRA2.2.2 D.3</v>
      </c>
      <c r="J385" s="613"/>
      <c r="K385" s="604" t="str">
        <f>'Principles (All)'!J265</f>
        <v>AND - There is no discrimination in recruitment promotion, access to training, access to permits, remuneration, allocation of work, termination of employment, retirement, ability to join unions or cooperatives/associations, disciplinary measures, access to services (including communication tools such as Wi-Fi), or other activities,</v>
      </c>
      <c r="L385" s="605"/>
      <c r="M385" s="605"/>
      <c r="N385" s="605"/>
      <c r="O385" s="605"/>
      <c r="P385" s="605"/>
      <c r="Q385" s="605"/>
      <c r="R385" s="605"/>
      <c r="S385" s="605"/>
      <c r="T385" s="605"/>
      <c r="U385" s="605"/>
      <c r="V385" s="606"/>
      <c r="W385" s="411" t="str">
        <f>'Principles (All)'!M265</f>
        <v/>
      </c>
      <c r="X385" s="390" t="str">
        <f>'Principles (All)'!N265</f>
        <v>N/A</v>
      </c>
      <c r="Y385" s="390" t="str">
        <f>'Principles (All)'!O265</f>
        <v>N/A</v>
      </c>
      <c r="Z385" s="390" t="str">
        <f>'Principles (All)'!P265</f>
        <v>N/A</v>
      </c>
      <c r="AJ385" s="353" t="str">
        <f t="shared" si="3"/>
        <v xml:space="preserve">AND - There is no discrimination in recruitment promotion, access to training, access to permits, remuneration, allocation of work, termination of employment, retirement, ability to join unions or cooperatives/associations, disciplinary measures, access to services (including communication tools such as Wi-Fi), or other activities,
</v>
      </c>
    </row>
    <row r="386" spans="1:37" s="27" customFormat="1" ht="57" thickTop="1" thickBot="1">
      <c r="A386" s="27" t="s">
        <v>1027</v>
      </c>
      <c r="G386" s="27">
        <v>1</v>
      </c>
      <c r="H386" s="599"/>
      <c r="I386" s="612" t="str">
        <f>'Principles (All)'!E266</f>
        <v>SRA2.2.2 D.4</v>
      </c>
      <c r="J386" s="613"/>
      <c r="K386" s="604" t="str">
        <f>'Principles (All)'!J266</f>
        <v>AND - There is no discrimination in access to benefits (e.g., health care, savings accounts, insurance, etc.),</v>
      </c>
      <c r="L386" s="605"/>
      <c r="M386" s="605"/>
      <c r="N386" s="605"/>
      <c r="O386" s="605"/>
      <c r="P386" s="605"/>
      <c r="Q386" s="605"/>
      <c r="R386" s="605"/>
      <c r="S386" s="605"/>
      <c r="T386" s="605"/>
      <c r="U386" s="605"/>
      <c r="V386" s="606"/>
      <c r="W386" s="411" t="str">
        <f>'Principles (All)'!M266</f>
        <v/>
      </c>
      <c r="X386" s="390" t="str">
        <f>'Principles (All)'!N266</f>
        <v>N/A</v>
      </c>
      <c r="Y386" s="390" t="str">
        <f>'Principles (All)'!O266</f>
        <v>N/A</v>
      </c>
      <c r="Z386" s="390" t="str">
        <f>'Principles (All)'!P266</f>
        <v>N/A</v>
      </c>
      <c r="AJ386" s="353" t="str">
        <f t="shared" ref="AJ386:AJ391" si="4">K386&amp;CHAR(10)</f>
        <v xml:space="preserve">AND - There is no discrimination in access to benefits (e.g., health care, savings accounts, insurance, etc.),
</v>
      </c>
    </row>
    <row r="387" spans="1:37" s="27" customFormat="1" ht="75.599999999999994" thickTop="1" thickBot="1">
      <c r="A387" s="27" t="s">
        <v>1027</v>
      </c>
      <c r="G387" s="27">
        <v>1</v>
      </c>
      <c r="H387" s="599"/>
      <c r="I387" s="612" t="str">
        <f>'Principles (All)'!E267</f>
        <v>SRA2.2.2 D.5</v>
      </c>
      <c r="J387" s="613"/>
      <c r="K387" s="604" t="str">
        <f>'Principles (All)'!J267</f>
        <v>AND - There is no compulsory pregnancy testing for workers who can get pregnant, and there are no indications workers have been dismissed due to pregnancy status or maternity/paternity leave,</v>
      </c>
      <c r="L387" s="605"/>
      <c r="M387" s="605"/>
      <c r="N387" s="605"/>
      <c r="O387" s="605"/>
      <c r="P387" s="605"/>
      <c r="Q387" s="605"/>
      <c r="R387" s="605"/>
      <c r="S387" s="605"/>
      <c r="T387" s="605"/>
      <c r="U387" s="605"/>
      <c r="V387" s="606"/>
      <c r="W387" s="411" t="str">
        <f>'Principles (All)'!M267</f>
        <v/>
      </c>
      <c r="X387" s="390" t="str">
        <f>'Principles (All)'!N267</f>
        <v>N/A</v>
      </c>
      <c r="Y387" s="390" t="str">
        <f>'Principles (All)'!O267</f>
        <v>N/A</v>
      </c>
      <c r="Z387" s="390" t="str">
        <f>'Principles (All)'!P267</f>
        <v>N/A</v>
      </c>
      <c r="AJ387" s="353" t="str">
        <f t="shared" si="4"/>
        <v xml:space="preserve">AND - There is no compulsory pregnancy testing for workers who can get pregnant, and there are no indications workers have been dismissed due to pregnancy status or maternity/paternity leave,
</v>
      </c>
    </row>
    <row r="388" spans="1:37" s="27" customFormat="1" ht="57" thickTop="1" thickBot="1">
      <c r="A388" s="27" t="s">
        <v>1027</v>
      </c>
      <c r="G388" s="27">
        <v>1</v>
      </c>
      <c r="H388" s="600"/>
      <c r="I388" s="612" t="str">
        <f>'Principles (All)'!E268</f>
        <v xml:space="preserve">SRA2.2.2 D.6 </v>
      </c>
      <c r="J388" s="613"/>
      <c r="K388" s="604" t="str">
        <f>'Principles (All)'!J268</f>
        <v>AND – There are data available that can identify asymmetries in decent work and access to benefits based on gender.</v>
      </c>
      <c r="L388" s="605"/>
      <c r="M388" s="605"/>
      <c r="N388" s="605"/>
      <c r="O388" s="605"/>
      <c r="P388" s="605"/>
      <c r="Q388" s="605"/>
      <c r="R388" s="605"/>
      <c r="S388" s="605"/>
      <c r="T388" s="605"/>
      <c r="U388" s="605"/>
      <c r="V388" s="606"/>
      <c r="W388" s="411" t="str">
        <f>'Principles (All)'!M268</f>
        <v/>
      </c>
      <c r="X388" s="390" t="str">
        <f>'Principles (All)'!N268</f>
        <v>N/A</v>
      </c>
      <c r="Y388" s="390" t="str">
        <f>'Principles (All)'!O268</f>
        <v>N/A</v>
      </c>
      <c r="Z388" s="390" t="str">
        <f>'Principles (All)'!P268</f>
        <v>N/A</v>
      </c>
      <c r="AJ388" s="353" t="str">
        <f t="shared" si="4"/>
        <v xml:space="preserve">AND – There are data available that can identify asymmetries in decent work and access to benefits based on gender.
</v>
      </c>
    </row>
    <row r="389" spans="1:37" s="27" customFormat="1" ht="75.599999999999994" thickTop="1" thickBot="1">
      <c r="A389" s="27" t="s">
        <v>1027</v>
      </c>
      <c r="G389" s="27">
        <v>1</v>
      </c>
      <c r="H389" s="598" t="s">
        <v>1029</v>
      </c>
      <c r="I389" s="607" t="str">
        <f>'Principles (All)'!E269</f>
        <v>SRA2.2.2 D.7</v>
      </c>
      <c r="J389" s="608"/>
      <c r="K389" s="609" t="str">
        <f>'Principles (All)'!J269</f>
        <v>There is a comprehensive and proactive anti-discrimination policy for the fishery/farm. The policy is implemented through procedures and practices, posted in all languages and visible to all workers,</v>
      </c>
      <c r="L389" s="610"/>
      <c r="M389" s="610"/>
      <c r="N389" s="610"/>
      <c r="O389" s="610"/>
      <c r="P389" s="610"/>
      <c r="Q389" s="610"/>
      <c r="R389" s="610"/>
      <c r="S389" s="610"/>
      <c r="T389" s="610"/>
      <c r="U389" s="610"/>
      <c r="V389" s="611"/>
      <c r="W389" s="412" t="str">
        <f>'Principles (All)'!M269</f>
        <v/>
      </c>
      <c r="X389" s="391" t="str">
        <f>'Principles (All)'!N269</f>
        <v>N/A</v>
      </c>
      <c r="Y389" s="391" t="str">
        <f>'Principles (All)'!O269</f>
        <v>N/A</v>
      </c>
      <c r="Z389" s="391" t="str">
        <f>'Principles (All)'!P269</f>
        <v>N/A</v>
      </c>
      <c r="AJ389" s="353" t="str">
        <f t="shared" si="4"/>
        <v xml:space="preserve">There is a comprehensive and proactive anti-discrimination policy for the fishery/farm. The policy is implemented through procedures and practices, posted in all languages and visible to all workers,
</v>
      </c>
    </row>
    <row r="390" spans="1:37" s="27" customFormat="1" ht="38.4" thickTop="1" thickBot="1">
      <c r="A390" s="27" t="s">
        <v>1027</v>
      </c>
      <c r="G390" s="27">
        <v>1</v>
      </c>
      <c r="H390" s="599"/>
      <c r="I390" s="607" t="str">
        <f>'Principles (All)'!E270</f>
        <v>SRA2.2.2 D.8</v>
      </c>
      <c r="J390" s="608"/>
      <c r="K390" s="609" t="str">
        <f>'Principles (All)'!J270</f>
        <v>AND - Managers and workers are aware of and trained in the antidiscrimination policy,</v>
      </c>
      <c r="L390" s="610"/>
      <c r="M390" s="610"/>
      <c r="N390" s="610"/>
      <c r="O390" s="610"/>
      <c r="P390" s="610"/>
      <c r="Q390" s="610"/>
      <c r="R390" s="610"/>
      <c r="S390" s="610"/>
      <c r="T390" s="610"/>
      <c r="U390" s="610"/>
      <c r="V390" s="611"/>
      <c r="W390" s="412" t="str">
        <f>'Principles (All)'!M270</f>
        <v/>
      </c>
      <c r="X390" s="391" t="str">
        <f>'Principles (All)'!N270</f>
        <v>N/A</v>
      </c>
      <c r="Y390" s="391" t="str">
        <f>'Principles (All)'!O270</f>
        <v>N/A</v>
      </c>
      <c r="Z390" s="391" t="str">
        <f>'Principles (All)'!P270</f>
        <v>N/A</v>
      </c>
      <c r="AJ390" s="353" t="str">
        <f t="shared" si="4"/>
        <v xml:space="preserve">AND - Managers and workers are aware of and trained in the antidiscrimination policy,
</v>
      </c>
    </row>
    <row r="391" spans="1:37" s="27" customFormat="1" ht="57" thickTop="1" thickBot="1">
      <c r="A391" s="27" t="s">
        <v>1027</v>
      </c>
      <c r="G391" s="27">
        <v>1</v>
      </c>
      <c r="H391" s="600"/>
      <c r="I391" s="607" t="str">
        <f>'Principles (All)'!E271</f>
        <v>SRA2.2.2 D.9</v>
      </c>
      <c r="J391" s="608"/>
      <c r="K391" s="609" t="str">
        <f>'Principles (All)'!J271</f>
        <v>AND - There are gender transformative policies and research programs in place and the fishery/farm is actively measuring progress in implementing gender transformative policies.</v>
      </c>
      <c r="L391" s="610"/>
      <c r="M391" s="610"/>
      <c r="N391" s="610"/>
      <c r="O391" s="610"/>
      <c r="P391" s="610"/>
      <c r="Q391" s="610"/>
      <c r="R391" s="610"/>
      <c r="S391" s="610"/>
      <c r="T391" s="610"/>
      <c r="U391" s="610"/>
      <c r="V391" s="611"/>
      <c r="W391" s="412" t="str">
        <f>'Principles (All)'!M271</f>
        <v/>
      </c>
      <c r="X391" s="391" t="str">
        <f>'Principles (All)'!N271</f>
        <v>N/A</v>
      </c>
      <c r="Y391" s="391" t="str">
        <f>'Principles (All)'!O271</f>
        <v>N/A</v>
      </c>
      <c r="Z391" s="391" t="str">
        <f>'Principles (All)'!P271</f>
        <v>N/A</v>
      </c>
      <c r="AJ391" s="353" t="str">
        <f t="shared" si="4"/>
        <v xml:space="preserve">AND - There are gender transformative policies and research programs in place and the fishery/farm is actively measuring progress in implementing gender transformative policies.
</v>
      </c>
    </row>
    <row r="392" spans="1:37" ht="28.2" thickTop="1">
      <c r="A392" s="351" t="s">
        <v>1012</v>
      </c>
      <c r="G392" s="4">
        <v>1</v>
      </c>
      <c r="H392" s="3" t="s">
        <v>1031</v>
      </c>
      <c r="X392" s="4"/>
      <c r="Y392" s="4"/>
      <c r="Z392" s="4"/>
    </row>
    <row r="393" spans="1:37" s="29" customFormat="1" ht="25.2" thickBot="1">
      <c r="A393" s="350" t="s">
        <v>1014</v>
      </c>
      <c r="D393" s="4">
        <v>1</v>
      </c>
      <c r="G393" s="29">
        <v>1</v>
      </c>
      <c r="H393" s="618" t="str">
        <f>SUBSTITUTE('Principles (All)'!F273,"Component ","")</f>
        <v>3.1: The health and wellbeing of resource-dependent communities is maintained or improved.</v>
      </c>
      <c r="I393" s="619"/>
      <c r="J393" s="619"/>
      <c r="K393" s="619"/>
      <c r="L393" s="619"/>
      <c r="M393" s="619"/>
      <c r="N393" s="619"/>
      <c r="O393" s="619"/>
      <c r="P393" s="619"/>
      <c r="Q393" s="619"/>
      <c r="R393" s="619"/>
      <c r="S393" s="619"/>
      <c r="T393" s="619"/>
      <c r="U393" s="619"/>
      <c r="V393" s="619"/>
      <c r="W393" s="619"/>
      <c r="X393" s="619"/>
      <c r="Y393" s="619"/>
      <c r="Z393" s="619"/>
    </row>
    <row r="394" spans="1:37" s="29" customFormat="1" ht="19.2" thickBot="1">
      <c r="A394" s="4" t="s">
        <v>1015</v>
      </c>
      <c r="C394" s="4"/>
      <c r="G394" s="29">
        <v>1</v>
      </c>
      <c r="H394" s="57"/>
      <c r="I394" s="55" t="str">
        <f>'Principles (All)'!G274</f>
        <v>3.1.1a: Impact of the fishery/farm on food and nutrition security</v>
      </c>
      <c r="J394" s="57"/>
      <c r="K394" s="59"/>
      <c r="L394" s="57"/>
      <c r="M394" s="56"/>
      <c r="N394" s="57"/>
      <c r="O394" s="57"/>
      <c r="P394" s="57"/>
      <c r="Q394" s="57"/>
      <c r="R394" s="57"/>
      <c r="S394" s="57"/>
      <c r="T394" s="57"/>
      <c r="U394" s="57"/>
      <c r="V394" s="57"/>
      <c r="W394" s="57"/>
      <c r="X394" s="57"/>
      <c r="Y394" s="57"/>
      <c r="Z394" s="59"/>
    </row>
    <row r="395" spans="1:37" s="344" customFormat="1" ht="5.4">
      <c r="A395" s="344" t="s">
        <v>1016</v>
      </c>
      <c r="G395" s="344">
        <v>1</v>
      </c>
      <c r="H395" s="345"/>
      <c r="I395" s="346"/>
      <c r="J395" s="347"/>
      <c r="K395" s="348"/>
      <c r="L395" s="349"/>
      <c r="M395" s="348"/>
      <c r="N395" s="347"/>
      <c r="O395" s="347"/>
      <c r="P395" s="347"/>
      <c r="Q395" s="347"/>
      <c r="R395" s="347"/>
      <c r="S395" s="347"/>
      <c r="T395" s="347"/>
      <c r="U395" s="347"/>
      <c r="V395" s="347"/>
      <c r="W395" s="347"/>
      <c r="X395" s="347"/>
      <c r="Y395" s="347"/>
      <c r="Z395" s="347"/>
    </row>
    <row r="396" spans="1:37" s="344" customFormat="1" ht="20.399999999999999">
      <c r="A396" s="35" t="s">
        <v>1048</v>
      </c>
      <c r="G396" s="4">
        <v>1</v>
      </c>
      <c r="H396" s="345"/>
      <c r="I396" s="346"/>
      <c r="J396" s="347"/>
      <c r="K396" s="348"/>
      <c r="L396" s="615" t="s">
        <v>959</v>
      </c>
      <c r="M396" s="615"/>
      <c r="N396" s="615"/>
      <c r="O396" s="615" t="s">
        <v>131</v>
      </c>
      <c r="P396" s="615"/>
      <c r="Q396" s="615"/>
      <c r="R396" s="615" t="s">
        <v>916</v>
      </c>
      <c r="S396" s="615"/>
      <c r="T396" s="615"/>
      <c r="U396" s="347"/>
      <c r="V396" s="347"/>
      <c r="W396" s="347"/>
      <c r="X396" s="347"/>
      <c r="Y396" s="347"/>
      <c r="Z396" s="347"/>
    </row>
    <row r="397" spans="1:37" ht="21" thickBot="1">
      <c r="A397" s="35" t="s">
        <v>1017</v>
      </c>
      <c r="B397" s="4">
        <f>MAX($B$9:B396)+1</f>
        <v>21</v>
      </c>
      <c r="G397" s="4">
        <v>1</v>
      </c>
      <c r="H397" s="602" t="s">
        <v>1018</v>
      </c>
      <c r="I397" s="603"/>
      <c r="J397" s="603"/>
      <c r="K397" s="348"/>
      <c r="L397" s="616" t="str" cm="1">
        <f t="array" ref="L397">IF(ISNUMBER(FIND(L396,'Assessment Information'!$C$59)),INDEX('Summary &amp; Results'!$BB$48:$BB$74,$B397,0),"N/A")</f>
        <v>N/A</v>
      </c>
      <c r="M397" s="617"/>
      <c r="O397" s="616" t="str" cm="1">
        <f t="array" ref="O397">IF(ISNUMBER(FIND(O396,'Assessment Information'!$C$59)),INDEX('Summary &amp; Results'!$BC$48:$BC$74,$B397,0),"N/A")</f>
        <v>N/A</v>
      </c>
      <c r="P397" s="617"/>
      <c r="Q397" s="2"/>
      <c r="R397" s="616" t="str" cm="1">
        <f t="array" ref="R397">IF(ISNUMBER(FIND(R396,'Assessment Information'!$C$59)),INDEX('Summary &amp; Results'!$BD$48:$BD$74,$B397,0),"N/A")</f>
        <v>N/A</v>
      </c>
      <c r="S397" s="617"/>
      <c r="T397" s="2"/>
      <c r="U397" s="2"/>
      <c r="V397" s="2"/>
      <c r="W397" s="2"/>
      <c r="X397" s="2"/>
      <c r="Y397" s="2"/>
      <c r="Z397" s="2"/>
    </row>
    <row r="398" spans="1:37" ht="17.399999999999999" thickTop="1" thickBot="1">
      <c r="A398" s="4" t="s">
        <v>1019</v>
      </c>
      <c r="G398" s="4">
        <v>1</v>
      </c>
      <c r="H398" s="268"/>
      <c r="I398" s="269" t="s">
        <v>1020</v>
      </c>
      <c r="J398" s="267"/>
      <c r="K398" s="265"/>
      <c r="L398" s="1"/>
      <c r="M398" s="266"/>
      <c r="N398" s="2"/>
      <c r="O398" s="2"/>
      <c r="P398" s="2"/>
      <c r="Q398" s="2"/>
      <c r="R398" s="2"/>
      <c r="S398" s="2"/>
      <c r="T398" s="2"/>
      <c r="U398" s="2"/>
      <c r="V398" s="2"/>
      <c r="W398" s="2"/>
      <c r="X398" s="2"/>
      <c r="Y398" s="2"/>
      <c r="Z398" s="2"/>
    </row>
    <row r="399" spans="1:37" ht="33.6" thickTop="1" thickBot="1">
      <c r="A399" s="4" t="s">
        <v>1021</v>
      </c>
      <c r="G399" s="4">
        <v>1</v>
      </c>
      <c r="H399" s="268"/>
      <c r="I399" s="614" t="str">
        <f>'Principles (All)'!R274</f>
        <v/>
      </c>
      <c r="J399" s="614"/>
      <c r="K399" s="614"/>
      <c r="L399" s="614"/>
      <c r="M399" s="614"/>
      <c r="N399" s="614"/>
      <c r="O399" s="614"/>
      <c r="P399" s="614"/>
      <c r="Q399" s="614"/>
      <c r="R399" s="614"/>
      <c r="S399" s="614"/>
      <c r="T399" s="614"/>
      <c r="U399" s="614"/>
      <c r="V399" s="614"/>
      <c r="W399" s="614"/>
      <c r="X399" s="614"/>
      <c r="Y399" s="414"/>
      <c r="Z399" s="2"/>
      <c r="AK399" s="355" t="str">
        <f>I399&amp;CHAR(10)</f>
        <v xml:space="preserve">
</v>
      </c>
    </row>
    <row r="400" spans="1:37" s="344" customFormat="1" ht="6.6" thickTop="1" thickBot="1">
      <c r="A400" s="344" t="s">
        <v>1022</v>
      </c>
      <c r="G400" s="344">
        <v>1</v>
      </c>
      <c r="H400" s="354"/>
      <c r="I400" s="354"/>
      <c r="J400" s="354"/>
      <c r="K400" s="348"/>
      <c r="L400" s="349"/>
      <c r="M400" s="348"/>
      <c r="N400" s="347"/>
      <c r="O400" s="347"/>
      <c r="P400" s="347"/>
      <c r="Q400" s="347"/>
      <c r="R400" s="347"/>
      <c r="S400" s="347"/>
      <c r="T400" s="347"/>
      <c r="U400" s="347"/>
      <c r="V400" s="347"/>
      <c r="W400" s="347"/>
      <c r="X400" s="347"/>
      <c r="Y400" s="347"/>
      <c r="Z400" s="347"/>
    </row>
    <row r="401" spans="1:37" ht="28.8" thickTop="1" thickBot="1">
      <c r="A401" s="4" t="s">
        <v>1023</v>
      </c>
      <c r="G401" s="4">
        <v>1</v>
      </c>
      <c r="H401" s="61"/>
      <c r="I401" s="601" t="s">
        <v>1024</v>
      </c>
      <c r="J401" s="601"/>
      <c r="K401" s="301"/>
      <c r="L401" s="301"/>
      <c r="M401" s="62" t="s">
        <v>1025</v>
      </c>
      <c r="N401" s="62"/>
      <c r="O401" s="62"/>
      <c r="P401" s="62"/>
      <c r="Q401" s="62"/>
      <c r="R401" s="62"/>
      <c r="S401" s="62"/>
      <c r="T401" s="62"/>
      <c r="U401" s="62"/>
      <c r="V401" s="62"/>
      <c r="W401" s="392"/>
      <c r="X401" s="415" t="s">
        <v>959</v>
      </c>
      <c r="Y401" s="415" t="s">
        <v>131</v>
      </c>
      <c r="Z401" s="416" t="s">
        <v>916</v>
      </c>
    </row>
    <row r="402" spans="1:37" s="27" customFormat="1" ht="75.599999999999994" thickTop="1" thickBot="1">
      <c r="A402" s="27" t="s">
        <v>1027</v>
      </c>
      <c r="G402" s="27">
        <v>1</v>
      </c>
      <c r="H402" s="598" t="s">
        <v>1028</v>
      </c>
      <c r="I402" s="612" t="str">
        <f>'Principles (All)'!E275</f>
        <v>SRA3.1.1a D.1</v>
      </c>
      <c r="J402" s="613"/>
      <c r="K402" s="604" t="str">
        <f>'Principles (All)'!J275</f>
        <v>There are reliable and transparent data available, or the assessment team is able to collect primary data through observation, surveys, document review and/or interviews in a manner safe for the assessment team or affected workers,</v>
      </c>
      <c r="L402" s="605"/>
      <c r="M402" s="605"/>
      <c r="N402" s="605"/>
      <c r="O402" s="605"/>
      <c r="P402" s="605"/>
      <c r="Q402" s="605"/>
      <c r="R402" s="605"/>
      <c r="S402" s="605"/>
      <c r="T402" s="605"/>
      <c r="U402" s="605"/>
      <c r="V402" s="606"/>
      <c r="W402" s="411" t="str">
        <f>'Principles (All)'!M275</f>
        <v/>
      </c>
      <c r="X402" s="390" t="str">
        <f>'Principles (All)'!N275</f>
        <v>N/A</v>
      </c>
      <c r="Y402" s="390" t="str">
        <f>'Principles (All)'!O275</f>
        <v>N/A</v>
      </c>
      <c r="Z402" s="390" t="str">
        <f>'Principles (All)'!P275</f>
        <v>N/A</v>
      </c>
      <c r="AJ402" s="353" t="str">
        <f>K402&amp;CHAR(10)</f>
        <v xml:space="preserve">There are reliable and transparent data available, or the assessment team is able to collect primary data through observation, surveys, document review and/or interviews in a manner safe for the assessment team or affected workers,
</v>
      </c>
    </row>
    <row r="403" spans="1:37" s="27" customFormat="1" ht="168.6" thickTop="1" thickBot="1">
      <c r="A403" s="27" t="s">
        <v>1027</v>
      </c>
      <c r="G403" s="27">
        <v>1</v>
      </c>
      <c r="H403" s="600"/>
      <c r="I403" s="612" t="str">
        <f>'Principles (All)'!E276</f>
        <v>SRA3.1.1a D.2</v>
      </c>
      <c r="J403" s="613"/>
      <c r="K403" s="604" t="str">
        <f>'Principles (All)'!J276</f>
        <v>AND - The fishery/farm operates near a resource-dependent community or is competing for or interacting with a shared resource (upon which the local community is dependent, either directly or indirectly), but active measures are being taken to address these impacts of competition for the resources, 
OR - The majority of the seafood produced by the fishery/farm is not retained for local consumption, or the country or community in question is food/nutrition insecure (i.e., based on the percentage of the population undernourished or FIES, respectively), but active measures are being taken to address these impacts.</v>
      </c>
      <c r="L403" s="605"/>
      <c r="M403" s="605"/>
      <c r="N403" s="605"/>
      <c r="O403" s="605"/>
      <c r="P403" s="605"/>
      <c r="Q403" s="605"/>
      <c r="R403" s="605"/>
      <c r="S403" s="605"/>
      <c r="T403" s="605"/>
      <c r="U403" s="605"/>
      <c r="V403" s="606"/>
      <c r="W403" s="411" t="str">
        <f>'Principles (All)'!M276</f>
        <v/>
      </c>
      <c r="X403" s="390" t="str">
        <f>'Principles (All)'!N276</f>
        <v>N/A</v>
      </c>
      <c r="Y403" s="390" t="str">
        <f>'Principles (All)'!O276</f>
        <v>N/A</v>
      </c>
      <c r="Z403" s="390" t="str">
        <f>'Principles (All)'!P276</f>
        <v>N/A</v>
      </c>
      <c r="AJ403" s="353" t="str">
        <f>K403&amp;CHAR(10)</f>
        <v xml:space="preserve">AND - The fishery/farm operates near a resource-dependent community or is competing for or interacting with a shared resource (upon which the local community is dependent, either directly or indirectly), but active measures are being taken to address these impacts of competition for the resources, 
OR - The majority of the seafood produced by the fishery/farm is not retained for local consumption, or the country or community in question is food/nutrition insecure (i.e., based on the percentage of the population undernourished or FIES, respectively), but active measures are being taken to address these impacts.
</v>
      </c>
    </row>
    <row r="404" spans="1:37" s="27" customFormat="1" ht="131.4" thickTop="1" thickBot="1">
      <c r="A404" s="27" t="s">
        <v>1027</v>
      </c>
      <c r="G404" s="27">
        <v>1</v>
      </c>
      <c r="H404" s="352" t="s">
        <v>1029</v>
      </c>
      <c r="I404" s="607" t="str">
        <f>'Principles (All)'!E277</f>
        <v>SRA3.1.1a D.3</v>
      </c>
      <c r="J404" s="608"/>
      <c r="K404" s="609" t="str">
        <f>'Principles (All)'!J277</f>
        <v>The fishery/farm is not operating near a resource-dependent community or competing for or interacting with a shared resource (upon which the local community is dependent, either directly or indirectly), 
OR - The majority of the seafood produced by the fishery/farm is retained for local consumption, and the country or community in question is not food/nutrition insecure (i.e., based on percentage of the population undernourished or FIES, respectively).</v>
      </c>
      <c r="L404" s="610"/>
      <c r="M404" s="610"/>
      <c r="N404" s="610"/>
      <c r="O404" s="610"/>
      <c r="P404" s="610"/>
      <c r="Q404" s="610"/>
      <c r="R404" s="610"/>
      <c r="S404" s="610"/>
      <c r="T404" s="610"/>
      <c r="U404" s="610"/>
      <c r="V404" s="611"/>
      <c r="W404" s="412" t="str">
        <f>'Principles (All)'!M277</f>
        <v/>
      </c>
      <c r="X404" s="391" t="str">
        <f>'Principles (All)'!N277</f>
        <v>N/A</v>
      </c>
      <c r="Y404" s="391" t="str">
        <f>'Principles (All)'!O277</f>
        <v>N/A</v>
      </c>
      <c r="Z404" s="391" t="str">
        <f>'Principles (All)'!P277</f>
        <v>N/A</v>
      </c>
      <c r="AJ404" s="353" t="str">
        <f>K404&amp;CHAR(10)</f>
        <v xml:space="preserve">The fishery/farm is not operating near a resource-dependent community or competing for or interacting with a shared resource (upon which the local community is dependent, either directly or indirectly), 
OR - The majority of the seafood produced by the fishery/farm is retained for local consumption, and the country or community in question is not food/nutrition insecure (i.e., based on percentage of the population undernourished or FIES, respectively).
</v>
      </c>
    </row>
    <row r="405" spans="1:37" s="29" customFormat="1" ht="19.8" thickTop="1" thickBot="1">
      <c r="A405" s="4" t="s">
        <v>1015</v>
      </c>
      <c r="C405" s="4"/>
      <c r="G405" s="29">
        <v>1</v>
      </c>
      <c r="I405" s="55" t="str">
        <f>'Principles (All)'!G279</f>
        <v>3.1.1b: Food and nutrition security for small-scale fishing and smallholder farming communities</v>
      </c>
      <c r="J405" s="65"/>
      <c r="K405" s="56"/>
      <c r="L405" s="65"/>
    </row>
    <row r="406" spans="1:37" s="344" customFormat="1" ht="5.4">
      <c r="A406" s="344" t="s">
        <v>1016</v>
      </c>
      <c r="G406" s="344">
        <v>1</v>
      </c>
      <c r="H406" s="345"/>
      <c r="I406" s="346"/>
      <c r="J406" s="347"/>
      <c r="K406" s="348"/>
      <c r="L406" s="349"/>
      <c r="M406" s="348"/>
      <c r="N406" s="347"/>
      <c r="O406" s="347"/>
      <c r="P406" s="347"/>
      <c r="Q406" s="347"/>
      <c r="R406" s="347"/>
      <c r="S406" s="347"/>
      <c r="T406" s="347"/>
      <c r="U406" s="347"/>
      <c r="V406" s="347"/>
      <c r="W406" s="347"/>
      <c r="X406" s="347"/>
      <c r="Y406" s="347"/>
      <c r="Z406" s="347"/>
    </row>
    <row r="407" spans="1:37" s="344" customFormat="1" ht="20.399999999999999">
      <c r="A407" s="35" t="s">
        <v>1048</v>
      </c>
      <c r="G407" s="4">
        <v>1</v>
      </c>
      <c r="H407" s="345"/>
      <c r="I407" s="346"/>
      <c r="J407" s="347"/>
      <c r="K407" s="348"/>
      <c r="L407" s="615" t="s">
        <v>959</v>
      </c>
      <c r="M407" s="615"/>
      <c r="N407" s="615"/>
      <c r="O407" s="615" t="s">
        <v>131</v>
      </c>
      <c r="P407" s="615"/>
      <c r="Q407" s="615"/>
      <c r="R407" s="615" t="s">
        <v>916</v>
      </c>
      <c r="S407" s="615"/>
      <c r="T407" s="615"/>
      <c r="U407" s="347"/>
      <c r="V407" s="347"/>
      <c r="W407" s="347"/>
      <c r="X407" s="347"/>
      <c r="Y407" s="347"/>
      <c r="Z407" s="347"/>
    </row>
    <row r="408" spans="1:37" ht="21" thickBot="1">
      <c r="A408" s="35" t="s">
        <v>1017</v>
      </c>
      <c r="B408" s="4">
        <f>MAX($B$9:B407)+1</f>
        <v>22</v>
      </c>
      <c r="G408" s="4">
        <v>1</v>
      </c>
      <c r="H408" s="602" t="s">
        <v>1018</v>
      </c>
      <c r="I408" s="603"/>
      <c r="J408" s="603"/>
      <c r="K408" s="348"/>
      <c r="L408" s="616" t="str" cm="1">
        <f t="array" ref="L408">IF(ISNUMBER(FIND(L407,'Assessment Information'!$C$59)),INDEX('Summary &amp; Results'!$BB$48:$BB$74,$B408,0),"N/A")</f>
        <v>N/A</v>
      </c>
      <c r="M408" s="617"/>
      <c r="O408" s="616" t="str" cm="1">
        <f t="array" ref="O408">IF(ISNUMBER(FIND(O407,'Assessment Information'!$C$59)),INDEX('Summary &amp; Results'!$BC$48:$BC$74,$B408,0),"N/A")</f>
        <v>N/A</v>
      </c>
      <c r="P408" s="617"/>
      <c r="Q408" s="2"/>
      <c r="R408" s="616" t="str" cm="1">
        <f t="array" ref="R408">IF(ISNUMBER(FIND(R407,'Assessment Information'!$C$59)),INDEX('Summary &amp; Results'!$BD$48:$BD$74,$B408,0),"N/A")</f>
        <v>N/A</v>
      </c>
      <c r="S408" s="617"/>
      <c r="T408" s="2"/>
      <c r="U408" s="2"/>
      <c r="V408" s="2"/>
      <c r="W408" s="2"/>
      <c r="X408" s="2"/>
      <c r="Y408" s="2"/>
      <c r="Z408" s="2"/>
    </row>
    <row r="409" spans="1:37" ht="17.399999999999999" thickTop="1" thickBot="1">
      <c r="A409" s="4" t="s">
        <v>1019</v>
      </c>
      <c r="G409" s="4">
        <v>1</v>
      </c>
      <c r="H409" s="268"/>
      <c r="I409" s="269" t="s">
        <v>1020</v>
      </c>
      <c r="J409" s="267"/>
      <c r="K409" s="265"/>
      <c r="L409" s="1"/>
      <c r="M409" s="266"/>
      <c r="N409" s="2"/>
      <c r="O409" s="2"/>
      <c r="P409" s="2"/>
      <c r="Q409" s="2"/>
      <c r="R409" s="2"/>
      <c r="S409" s="2"/>
      <c r="T409" s="2"/>
      <c r="U409" s="2"/>
      <c r="V409" s="2"/>
      <c r="W409" s="2"/>
      <c r="X409" s="2"/>
      <c r="Y409" s="2"/>
      <c r="Z409" s="2"/>
    </row>
    <row r="410" spans="1:37" ht="33.6" thickTop="1" thickBot="1">
      <c r="A410" s="4" t="s">
        <v>1021</v>
      </c>
      <c r="G410" s="4">
        <v>1</v>
      </c>
      <c r="H410" s="268"/>
      <c r="I410" s="614" t="str">
        <f>'Principles (All)'!R279</f>
        <v/>
      </c>
      <c r="J410" s="614"/>
      <c r="K410" s="614"/>
      <c r="L410" s="614"/>
      <c r="M410" s="614"/>
      <c r="N410" s="614"/>
      <c r="O410" s="614"/>
      <c r="P410" s="614"/>
      <c r="Q410" s="614"/>
      <c r="R410" s="614"/>
      <c r="S410" s="614"/>
      <c r="T410" s="614"/>
      <c r="U410" s="614"/>
      <c r="V410" s="614"/>
      <c r="W410" s="614"/>
      <c r="X410" s="614"/>
      <c r="Y410" s="414"/>
      <c r="Z410" s="2"/>
      <c r="AK410" s="355" t="str">
        <f>I410&amp;CHAR(10)</f>
        <v xml:space="preserve">
</v>
      </c>
    </row>
    <row r="411" spans="1:37" s="344" customFormat="1" ht="6.6" thickTop="1" thickBot="1">
      <c r="A411" s="344" t="s">
        <v>1022</v>
      </c>
      <c r="G411" s="344">
        <v>1</v>
      </c>
      <c r="H411" s="354"/>
      <c r="I411" s="354"/>
      <c r="J411" s="354"/>
      <c r="K411" s="348"/>
      <c r="L411" s="349"/>
      <c r="M411" s="348"/>
      <c r="N411" s="347"/>
      <c r="O411" s="347"/>
      <c r="P411" s="347"/>
      <c r="Q411" s="347"/>
      <c r="R411" s="347"/>
      <c r="S411" s="347"/>
      <c r="T411" s="347"/>
      <c r="U411" s="347"/>
      <c r="V411" s="347"/>
      <c r="W411" s="347"/>
      <c r="X411" s="347"/>
      <c r="Y411" s="347"/>
      <c r="Z411" s="347"/>
    </row>
    <row r="412" spans="1:37" ht="28.8" thickTop="1" thickBot="1">
      <c r="A412" s="4" t="s">
        <v>1023</v>
      </c>
      <c r="G412" s="4">
        <v>1</v>
      </c>
      <c r="H412" s="61"/>
      <c r="I412" s="601" t="s">
        <v>1024</v>
      </c>
      <c r="J412" s="601"/>
      <c r="K412" s="301"/>
      <c r="L412" s="301"/>
      <c r="M412" s="62" t="s">
        <v>1025</v>
      </c>
      <c r="N412" s="62"/>
      <c r="O412" s="62"/>
      <c r="P412" s="62"/>
      <c r="Q412" s="62"/>
      <c r="R412" s="62"/>
      <c r="S412" s="62"/>
      <c r="T412" s="62"/>
      <c r="U412" s="62"/>
      <c r="V412" s="62"/>
      <c r="W412" s="392"/>
      <c r="X412" s="415" t="s">
        <v>959</v>
      </c>
      <c r="Y412" s="415" t="s">
        <v>131</v>
      </c>
      <c r="Z412" s="416" t="s">
        <v>916</v>
      </c>
    </row>
    <row r="413" spans="1:37" s="27" customFormat="1" ht="75.599999999999994" thickTop="1" thickBot="1">
      <c r="A413" s="27" t="s">
        <v>1027</v>
      </c>
      <c r="G413" s="27">
        <v>1</v>
      </c>
      <c r="H413" s="598" t="s">
        <v>1028</v>
      </c>
      <c r="I413" s="612" t="str">
        <f>'Principles (All)'!E280</f>
        <v>SRA3.1.1b D.1</v>
      </c>
      <c r="J413" s="613"/>
      <c r="K413" s="604" t="str">
        <f>'Principles (All)'!J280</f>
        <v>There are reliable and transparent data available, or the assessment team is able to collect primary data through observation, surveys, document review and/or interviews in a manner safe for the assessment team or affected workers,</v>
      </c>
      <c r="L413" s="605"/>
      <c r="M413" s="605"/>
      <c r="N413" s="605"/>
      <c r="O413" s="605"/>
      <c r="P413" s="605"/>
      <c r="Q413" s="605"/>
      <c r="R413" s="605"/>
      <c r="S413" s="605"/>
      <c r="T413" s="605"/>
      <c r="U413" s="605"/>
      <c r="V413" s="606"/>
      <c r="W413" s="411" t="str">
        <f>'Principles (All)'!M280</f>
        <v/>
      </c>
      <c r="X413" s="390" t="str">
        <f>'Principles (All)'!N280</f>
        <v>N/A</v>
      </c>
      <c r="Y413" s="390" t="str">
        <f>'Principles (All)'!O280</f>
        <v>N/A</v>
      </c>
      <c r="Z413" s="390" t="str">
        <f>'Principles (All)'!P280</f>
        <v>N/A</v>
      </c>
      <c r="AJ413" s="353" t="str">
        <f t="shared" ref="AJ413:AJ418" si="5">K413&amp;CHAR(10)</f>
        <v xml:space="preserve">There are reliable and transparent data available, or the assessment team is able to collect primary data through observation, surveys, document review and/or interviews in a manner safe for the assessment team or affected workers,
</v>
      </c>
    </row>
    <row r="414" spans="1:37" s="27" customFormat="1" ht="75.599999999999994" thickTop="1" thickBot="1">
      <c r="A414" s="27" t="s">
        <v>1027</v>
      </c>
      <c r="G414" s="27">
        <v>1</v>
      </c>
      <c r="H414" s="599"/>
      <c r="I414" s="612" t="str">
        <f>'Principles (All)'!E281</f>
        <v>SRA3.1.1b D.2</v>
      </c>
      <c r="J414" s="613"/>
      <c r="K414" s="604" t="str">
        <f>'Principles (All)'!J281</f>
        <v>AND - The country is food/nutrition secure (i.e., based on percentage of the population undernourished), or a recent participatory local food and nutrition security assessment has found low to moderate risk of food/nutrition insecurity,</v>
      </c>
      <c r="L414" s="605"/>
      <c r="M414" s="605"/>
      <c r="N414" s="605"/>
      <c r="O414" s="605"/>
      <c r="P414" s="605"/>
      <c r="Q414" s="605"/>
      <c r="R414" s="605"/>
      <c r="S414" s="605"/>
      <c r="T414" s="605"/>
      <c r="U414" s="605"/>
      <c r="V414" s="606"/>
      <c r="W414" s="411" t="str">
        <f>'Principles (All)'!M281</f>
        <v/>
      </c>
      <c r="X414" s="390" t="str">
        <f>'Principles (All)'!N281</f>
        <v>N/A</v>
      </c>
      <c r="Y414" s="390" t="str">
        <f>'Principles (All)'!O281</f>
        <v>N/A</v>
      </c>
      <c r="Z414" s="390" t="str">
        <f>'Principles (All)'!P281</f>
        <v>N/A</v>
      </c>
      <c r="AJ414" s="353" t="str">
        <f t="shared" si="5"/>
        <v xml:space="preserve">AND - The country is food/nutrition secure (i.e., based on percentage of the population undernourished), or a recent participatory local food and nutrition security assessment has found low to moderate risk of food/nutrition insecurity,
</v>
      </c>
    </row>
    <row r="415" spans="1:37" s="27" customFormat="1" ht="57" thickTop="1" thickBot="1">
      <c r="A415" s="27" t="s">
        <v>1027</v>
      </c>
      <c r="G415" s="27">
        <v>1</v>
      </c>
      <c r="H415" s="599"/>
      <c r="I415" s="612" t="str">
        <f>'Principles (All)'!E282</f>
        <v>SRA3.1.1b D.3</v>
      </c>
      <c r="J415" s="613"/>
      <c r="K415" s="604" t="str">
        <f>'Principles (All)'!J282</f>
        <v>AND - International or export trade agreements which affect the fishery/farm have not resulted in food/nutrition insecurity for workers, their families, or community members,</v>
      </c>
      <c r="L415" s="605"/>
      <c r="M415" s="605"/>
      <c r="N415" s="605"/>
      <c r="O415" s="605"/>
      <c r="P415" s="605"/>
      <c r="Q415" s="605"/>
      <c r="R415" s="605"/>
      <c r="S415" s="605"/>
      <c r="T415" s="605"/>
      <c r="U415" s="605"/>
      <c r="V415" s="606"/>
      <c r="W415" s="411" t="str">
        <f>'Principles (All)'!M282</f>
        <v/>
      </c>
      <c r="X415" s="390" t="str">
        <f>'Principles (All)'!N282</f>
        <v>N/A</v>
      </c>
      <c r="Y415" s="390" t="str">
        <f>'Principles (All)'!O282</f>
        <v>N/A</v>
      </c>
      <c r="Z415" s="390" t="str">
        <f>'Principles (All)'!P282</f>
        <v>N/A</v>
      </c>
      <c r="AJ415" s="353" t="str">
        <f t="shared" si="5"/>
        <v xml:space="preserve">AND - International or export trade agreements which affect the fishery/farm have not resulted in food/nutrition insecurity for workers, their families, or community members,
</v>
      </c>
    </row>
    <row r="416" spans="1:37" s="27" customFormat="1" ht="94.2" thickTop="1" thickBot="1">
      <c r="A416" s="27" t="s">
        <v>1027</v>
      </c>
      <c r="G416" s="27">
        <v>1</v>
      </c>
      <c r="H416" s="600"/>
      <c r="I416" s="612" t="str">
        <f>'Principles (All)'!E283</f>
        <v>SRA3.1.1b D.3</v>
      </c>
      <c r="J416" s="613"/>
      <c r="K416" s="604" t="str">
        <f>'Principles (All)'!J283</f>
        <v>OR - A participatory local food and nutrition security assessment (i.e., FIES or MDDI-W) has found food/nutrition insecurity impacts due to the fishery/farm (i.e., lack of access to shared resources for subsistence purposes) but active measures are being taken to address these impacts.</v>
      </c>
      <c r="L416" s="605"/>
      <c r="M416" s="605"/>
      <c r="N416" s="605"/>
      <c r="O416" s="605"/>
      <c r="P416" s="605"/>
      <c r="Q416" s="605"/>
      <c r="R416" s="605"/>
      <c r="S416" s="605"/>
      <c r="T416" s="605"/>
      <c r="U416" s="605"/>
      <c r="V416" s="606"/>
      <c r="W416" s="411" t="str">
        <f>'Principles (All)'!M283</f>
        <v/>
      </c>
      <c r="X416" s="390" t="str">
        <f>'Principles (All)'!N283</f>
        <v>N/A</v>
      </c>
      <c r="Y416" s="390" t="str">
        <f>'Principles (All)'!O283</f>
        <v>N/A</v>
      </c>
      <c r="Z416" s="390" t="str">
        <f>'Principles (All)'!P283</f>
        <v>N/A</v>
      </c>
      <c r="AJ416" s="353" t="str">
        <f t="shared" si="5"/>
        <v xml:space="preserve">OR - A participatory local food and nutrition security assessment (i.e., FIES or MDDI-W) has found food/nutrition insecurity impacts due to the fishery/farm (i.e., lack of access to shared resources for subsistence purposes) but active measures are being taken to address these impacts.
</v>
      </c>
    </row>
    <row r="417" spans="1:37" s="27" customFormat="1" ht="112.8" thickTop="1" thickBot="1">
      <c r="A417" s="27" t="s">
        <v>1027</v>
      </c>
      <c r="G417" s="27">
        <v>1</v>
      </c>
      <c r="H417" s="598" t="s">
        <v>1029</v>
      </c>
      <c r="I417" s="607" t="str">
        <f>'Principles (All)'!E284</f>
        <v>SRA3.1.1b D.4</v>
      </c>
      <c r="J417" s="608"/>
      <c r="K417" s="609" t="str">
        <f>'Principles (All)'!J284</f>
        <v>There is no food/nutrition insecurity among workers and their families, nor among community members adjacent to a fishery/farm (i.e., based on FIES or MDDI-W),
OR - Where food/nutrition insecurity has been found among resource-dependent communities (i.e., based on FIES or MDDI-W), local data show improving food/nutrition security factors (i.e., increasing access to shared resources for subsistence purposes),</v>
      </c>
      <c r="L417" s="610"/>
      <c r="M417" s="610"/>
      <c r="N417" s="610"/>
      <c r="O417" s="610"/>
      <c r="P417" s="610"/>
      <c r="Q417" s="610"/>
      <c r="R417" s="610"/>
      <c r="S417" s="610"/>
      <c r="T417" s="610"/>
      <c r="U417" s="610"/>
      <c r="V417" s="611"/>
      <c r="W417" s="412" t="str">
        <f>'Principles (All)'!M284</f>
        <v/>
      </c>
      <c r="X417" s="391" t="str">
        <f>'Principles (All)'!N284</f>
        <v>N/A</v>
      </c>
      <c r="Y417" s="391" t="str">
        <f>'Principles (All)'!O284</f>
        <v>N/A</v>
      </c>
      <c r="Z417" s="391" t="str">
        <f>'Principles (All)'!P284</f>
        <v>N/A</v>
      </c>
      <c r="AJ417" s="353" t="str">
        <f t="shared" si="5"/>
        <v xml:space="preserve">There is no food/nutrition insecurity among workers and their families, nor among community members adjacent to a fishery/farm (i.e., based on FIES or MDDI-W),
OR - Where food/nutrition insecurity has been found among resource-dependent communities (i.e., based on FIES or MDDI-W), local data show improving food/nutrition security factors (i.e., increasing access to shared resources for subsistence purposes),
</v>
      </c>
    </row>
    <row r="418" spans="1:37" s="27" customFormat="1" ht="75.599999999999994" thickTop="1" thickBot="1">
      <c r="A418" s="27" t="s">
        <v>1027</v>
      </c>
      <c r="G418" s="27">
        <v>1</v>
      </c>
      <c r="H418" s="600"/>
      <c r="I418" s="607" t="str">
        <f>'Principles (All)'!E285</f>
        <v>SRA3.1.1b D.5</v>
      </c>
      <c r="J418" s="608"/>
      <c r="K418" s="609" t="str">
        <f>'Principles (All)'!J285</f>
        <v>AND - There are programs in place to ensure international or export trade agreements which affect the fishery/farm do not result in food/nutrition insecurity for workers, their families, or community members.</v>
      </c>
      <c r="L418" s="610"/>
      <c r="M418" s="610"/>
      <c r="N418" s="610"/>
      <c r="O418" s="610"/>
      <c r="P418" s="610"/>
      <c r="Q418" s="610"/>
      <c r="R418" s="610"/>
      <c r="S418" s="610"/>
      <c r="T418" s="610"/>
      <c r="U418" s="610"/>
      <c r="V418" s="611"/>
      <c r="W418" s="412" t="str">
        <f>'Principles (All)'!M285</f>
        <v/>
      </c>
      <c r="X418" s="391" t="str">
        <f>'Principles (All)'!N285</f>
        <v>N/A</v>
      </c>
      <c r="Y418" s="391" t="str">
        <f>'Principles (All)'!O285</f>
        <v>N/A</v>
      </c>
      <c r="Z418" s="391" t="str">
        <f>'Principles (All)'!P285</f>
        <v>N/A</v>
      </c>
      <c r="AJ418" s="353" t="str">
        <f t="shared" si="5"/>
        <v xml:space="preserve">AND - There are programs in place to ensure international or export trade agreements which affect the fishery/farm do not result in food/nutrition insecurity for workers, their families, or community members.
</v>
      </c>
    </row>
    <row r="419" spans="1:37" s="29" customFormat="1" ht="19.8" thickTop="1" thickBot="1">
      <c r="A419" s="4" t="s">
        <v>1015</v>
      </c>
      <c r="C419" s="4"/>
      <c r="G419" s="29">
        <v>1</v>
      </c>
      <c r="I419" s="55" t="str">
        <f>'Principles (All)'!G287</f>
        <v>3.1.2: Healthcare</v>
      </c>
      <c r="J419" s="65"/>
      <c r="K419" s="56"/>
      <c r="L419" s="65"/>
    </row>
    <row r="420" spans="1:37" s="344" customFormat="1" ht="5.4">
      <c r="A420" s="344" t="s">
        <v>1016</v>
      </c>
      <c r="G420" s="344">
        <v>1</v>
      </c>
      <c r="H420" s="345"/>
      <c r="I420" s="346"/>
      <c r="J420" s="347"/>
      <c r="K420" s="348"/>
      <c r="L420" s="349"/>
      <c r="M420" s="348"/>
      <c r="N420" s="347"/>
      <c r="O420" s="347"/>
      <c r="P420" s="347"/>
      <c r="Q420" s="347"/>
      <c r="R420" s="347"/>
      <c r="S420" s="347"/>
      <c r="T420" s="347"/>
      <c r="U420" s="347"/>
      <c r="V420" s="347"/>
      <c r="W420" s="347"/>
      <c r="X420" s="347"/>
      <c r="Y420" s="347"/>
      <c r="Z420" s="347"/>
    </row>
    <row r="421" spans="1:37" s="344" customFormat="1" ht="20.399999999999999">
      <c r="A421" s="35" t="s">
        <v>1048</v>
      </c>
      <c r="G421" s="4">
        <v>1</v>
      </c>
      <c r="H421" s="345"/>
      <c r="I421" s="346"/>
      <c r="J421" s="347"/>
      <c r="K421" s="348"/>
      <c r="L421" s="615" t="s">
        <v>959</v>
      </c>
      <c r="M421" s="615"/>
      <c r="N421" s="615"/>
      <c r="O421" s="615" t="s">
        <v>131</v>
      </c>
      <c r="P421" s="615"/>
      <c r="Q421" s="615"/>
      <c r="R421" s="615" t="s">
        <v>916</v>
      </c>
      <c r="S421" s="615"/>
      <c r="T421" s="615"/>
      <c r="U421" s="347"/>
      <c r="V421" s="347"/>
      <c r="W421" s="347"/>
      <c r="X421" s="347"/>
      <c r="Y421" s="347"/>
      <c r="Z421" s="347"/>
    </row>
    <row r="422" spans="1:37" ht="21" thickBot="1">
      <c r="A422" s="35" t="s">
        <v>1017</v>
      </c>
      <c r="B422" s="4">
        <f>MAX($B$9:B421)+1</f>
        <v>23</v>
      </c>
      <c r="G422" s="4">
        <v>1</v>
      </c>
      <c r="H422" s="602" t="s">
        <v>1018</v>
      </c>
      <c r="I422" s="603"/>
      <c r="J422" s="603"/>
      <c r="K422" s="348"/>
      <c r="L422" s="616" t="str" cm="1">
        <f t="array" ref="L422">IF(ISNUMBER(FIND(L421,'Assessment Information'!$C$59)),INDEX('Summary &amp; Results'!$BB$48:$BB$74,$B422,0),"N/A")</f>
        <v>N/A</v>
      </c>
      <c r="M422" s="617"/>
      <c r="O422" s="616" t="str" cm="1">
        <f t="array" ref="O422">IF(ISNUMBER(FIND(O421,'Assessment Information'!$C$59)),INDEX('Summary &amp; Results'!$BC$48:$BC$74,$B422,0),"N/A")</f>
        <v>N/A</v>
      </c>
      <c r="P422" s="617"/>
      <c r="Q422" s="2"/>
      <c r="R422" s="616" t="str" cm="1">
        <f t="array" ref="R422">IF(ISNUMBER(FIND(R421,'Assessment Information'!$C$59)),INDEX('Summary &amp; Results'!$BD$48:$BD$74,$B422,0),"N/A")</f>
        <v>N/A</v>
      </c>
      <c r="S422" s="617"/>
      <c r="T422" s="2"/>
      <c r="U422" s="2"/>
      <c r="V422" s="2"/>
      <c r="W422" s="2"/>
      <c r="X422" s="2"/>
      <c r="Y422" s="2"/>
      <c r="Z422" s="2"/>
    </row>
    <row r="423" spans="1:37" ht="17.399999999999999" thickTop="1" thickBot="1">
      <c r="A423" s="4" t="s">
        <v>1019</v>
      </c>
      <c r="G423" s="4">
        <v>1</v>
      </c>
      <c r="H423" s="268"/>
      <c r="I423" s="269" t="s">
        <v>1020</v>
      </c>
      <c r="J423" s="267"/>
      <c r="K423" s="265"/>
      <c r="L423" s="1"/>
      <c r="M423" s="266"/>
      <c r="N423" s="2"/>
      <c r="O423" s="2"/>
      <c r="P423" s="2"/>
      <c r="Q423" s="2"/>
      <c r="R423" s="2"/>
      <c r="S423" s="2"/>
      <c r="T423" s="2"/>
      <c r="U423" s="2"/>
      <c r="V423" s="2"/>
      <c r="W423" s="2"/>
      <c r="X423" s="2"/>
      <c r="Y423" s="2"/>
      <c r="Z423" s="2"/>
    </row>
    <row r="424" spans="1:37" ht="33.6" thickTop="1" thickBot="1">
      <c r="A424" s="4" t="s">
        <v>1021</v>
      </c>
      <c r="G424" s="4">
        <v>1</v>
      </c>
      <c r="H424" s="268"/>
      <c r="I424" s="614" t="str">
        <f>'Principles (All)'!R287</f>
        <v/>
      </c>
      <c r="J424" s="614"/>
      <c r="K424" s="614"/>
      <c r="L424" s="614"/>
      <c r="M424" s="614"/>
      <c r="N424" s="614"/>
      <c r="O424" s="614"/>
      <c r="P424" s="614"/>
      <c r="Q424" s="614"/>
      <c r="R424" s="614"/>
      <c r="S424" s="614"/>
      <c r="T424" s="614"/>
      <c r="U424" s="614"/>
      <c r="V424" s="614"/>
      <c r="W424" s="614"/>
      <c r="X424" s="614"/>
      <c r="Y424" s="414"/>
      <c r="Z424" s="2"/>
      <c r="AK424" s="355" t="str">
        <f>I424&amp;CHAR(10)</f>
        <v xml:space="preserve">
</v>
      </c>
    </row>
    <row r="425" spans="1:37" s="344" customFormat="1" ht="6.6" thickTop="1" thickBot="1">
      <c r="A425" s="344" t="s">
        <v>1022</v>
      </c>
      <c r="G425" s="344">
        <v>1</v>
      </c>
      <c r="H425" s="354"/>
      <c r="I425" s="354"/>
      <c r="J425" s="354"/>
      <c r="K425" s="348"/>
      <c r="L425" s="349"/>
      <c r="M425" s="348"/>
      <c r="N425" s="347"/>
      <c r="O425" s="347"/>
      <c r="P425" s="347"/>
      <c r="Q425" s="347"/>
      <c r="R425" s="347"/>
      <c r="S425" s="347"/>
      <c r="T425" s="347"/>
      <c r="U425" s="347"/>
      <c r="V425" s="347"/>
      <c r="W425" s="347"/>
      <c r="X425" s="347"/>
      <c r="Y425" s="347"/>
      <c r="Z425" s="347"/>
    </row>
    <row r="426" spans="1:37" ht="28.8" thickTop="1" thickBot="1">
      <c r="A426" s="4" t="s">
        <v>1023</v>
      </c>
      <c r="G426" s="4">
        <v>1</v>
      </c>
      <c r="H426" s="61"/>
      <c r="I426" s="601" t="s">
        <v>1024</v>
      </c>
      <c r="J426" s="601"/>
      <c r="K426" s="301"/>
      <c r="L426" s="301"/>
      <c r="M426" s="62" t="s">
        <v>1025</v>
      </c>
      <c r="N426" s="62"/>
      <c r="O426" s="62"/>
      <c r="P426" s="62"/>
      <c r="Q426" s="62"/>
      <c r="R426" s="62"/>
      <c r="S426" s="62"/>
      <c r="T426" s="62"/>
      <c r="U426" s="62"/>
      <c r="V426" s="62"/>
      <c r="W426" s="392"/>
      <c r="X426" s="415" t="s">
        <v>959</v>
      </c>
      <c r="Y426" s="415" t="s">
        <v>131</v>
      </c>
      <c r="Z426" s="416" t="s">
        <v>916</v>
      </c>
    </row>
    <row r="427" spans="1:37" s="27" customFormat="1" ht="75.599999999999994" thickTop="1" thickBot="1">
      <c r="A427" s="27" t="s">
        <v>1027</v>
      </c>
      <c r="G427" s="27">
        <v>1</v>
      </c>
      <c r="H427" s="598" t="s">
        <v>1028</v>
      </c>
      <c r="I427" s="612" t="str">
        <f>'Principles (All)'!E288</f>
        <v>SRA3.1.2 D.1</v>
      </c>
      <c r="J427" s="613"/>
      <c r="K427" s="604" t="str">
        <f>'Principles (All)'!J288</f>
        <v>There are reliable and transparent data available, or the assessment team is able to collect primary data through observation, surveys, document review and/or interviews in a manner safe for the assessment team or affected workers,</v>
      </c>
      <c r="L427" s="605"/>
      <c r="M427" s="605"/>
      <c r="N427" s="605"/>
      <c r="O427" s="605"/>
      <c r="P427" s="605"/>
      <c r="Q427" s="605"/>
      <c r="R427" s="605"/>
      <c r="S427" s="605"/>
      <c r="T427" s="605"/>
      <c r="U427" s="605"/>
      <c r="V427" s="606"/>
      <c r="W427" s="411" t="str">
        <f>'Principles (All)'!M288</f>
        <v/>
      </c>
      <c r="X427" s="390" t="str">
        <f>'Principles (All)'!N288</f>
        <v>N/A</v>
      </c>
      <c r="Y427" s="390" t="str">
        <f>'Principles (All)'!O288</f>
        <v>N/A</v>
      </c>
      <c r="Z427" s="390" t="str">
        <f>'Principles (All)'!P288</f>
        <v>N/A</v>
      </c>
      <c r="AJ427" s="353" t="str">
        <f t="shared" ref="AJ427:AJ432" si="6">K427&amp;CHAR(10)</f>
        <v xml:space="preserve">There are reliable and transparent data available, or the assessment team is able to collect primary data through observation, surveys, document review and/or interviews in a manner safe for the assessment team or affected workers,
</v>
      </c>
    </row>
    <row r="428" spans="1:37" s="27" customFormat="1" ht="38.4" thickTop="1" thickBot="1">
      <c r="A428" s="27" t="s">
        <v>1027</v>
      </c>
      <c r="G428" s="27">
        <v>1</v>
      </c>
      <c r="H428" s="599"/>
      <c r="I428" s="612" t="str">
        <f>'Principles (All)'!E289</f>
        <v>SRA3.1.2 D.2</v>
      </c>
      <c r="J428" s="613"/>
      <c r="K428" s="604" t="str">
        <f>'Principles (All)'!J289</f>
        <v>AND - The community’s (adjacent to fishery/farm) healthcare needs have been assessed,</v>
      </c>
      <c r="L428" s="605"/>
      <c r="M428" s="605"/>
      <c r="N428" s="605"/>
      <c r="O428" s="605"/>
      <c r="P428" s="605"/>
      <c r="Q428" s="605"/>
      <c r="R428" s="605"/>
      <c r="S428" s="605"/>
      <c r="T428" s="605"/>
      <c r="U428" s="605"/>
      <c r="V428" s="606"/>
      <c r="W428" s="411" t="str">
        <f>'Principles (All)'!M289</f>
        <v/>
      </c>
      <c r="X428" s="390" t="str">
        <f>'Principles (All)'!N289</f>
        <v>N/A</v>
      </c>
      <c r="Y428" s="390" t="str">
        <f>'Principles (All)'!O289</f>
        <v>N/A</v>
      </c>
      <c r="Z428" s="390" t="str">
        <f>'Principles (All)'!P289</f>
        <v>N/A</v>
      </c>
      <c r="AJ428" s="353" t="str">
        <f t="shared" si="6"/>
        <v xml:space="preserve">AND - The community’s (adjacent to fishery/farm) healthcare needs have been assessed,
</v>
      </c>
    </row>
    <row r="429" spans="1:37" s="27" customFormat="1" ht="38.4" thickTop="1" thickBot="1">
      <c r="A429" s="27" t="s">
        <v>1027</v>
      </c>
      <c r="G429" s="27">
        <v>1</v>
      </c>
      <c r="H429" s="600"/>
      <c r="I429" s="612" t="str">
        <f>'Principles (All)'!E290</f>
        <v>SRA3.1.2 D.3</v>
      </c>
      <c r="J429" s="613"/>
      <c r="K429" s="604" t="str">
        <f>'Principles (All)'!J290</f>
        <v>AND - There are indications resources are being invested to address any needs identified.</v>
      </c>
      <c r="L429" s="605"/>
      <c r="M429" s="605"/>
      <c r="N429" s="605"/>
      <c r="O429" s="605"/>
      <c r="P429" s="605"/>
      <c r="Q429" s="605"/>
      <c r="R429" s="605"/>
      <c r="S429" s="605"/>
      <c r="T429" s="605"/>
      <c r="U429" s="605"/>
      <c r="V429" s="606"/>
      <c r="W429" s="411" t="str">
        <f>'Principles (All)'!M290</f>
        <v/>
      </c>
      <c r="X429" s="390" t="str">
        <f>'Principles (All)'!N290</f>
        <v>N/A</v>
      </c>
      <c r="Y429" s="390" t="str">
        <f>'Principles (All)'!O290</f>
        <v>N/A</v>
      </c>
      <c r="Z429" s="390" t="str">
        <f>'Principles (All)'!P290</f>
        <v>N/A</v>
      </c>
      <c r="AJ429" s="353" t="str">
        <f t="shared" si="6"/>
        <v xml:space="preserve">AND - There are indications resources are being invested to address any needs identified.
</v>
      </c>
    </row>
    <row r="430" spans="1:37" s="27" customFormat="1" ht="57" thickTop="1" thickBot="1">
      <c r="A430" s="27" t="s">
        <v>1027</v>
      </c>
      <c r="G430" s="27">
        <v>1</v>
      </c>
      <c r="H430" s="598" t="s">
        <v>1029</v>
      </c>
      <c r="I430" s="607" t="str">
        <f>'Principles (All)'!E291</f>
        <v>SRA3.1.2 D.4</v>
      </c>
      <c r="J430" s="608"/>
      <c r="K430" s="609" t="str">
        <f>'Principles (All)'!J291</f>
        <v xml:space="preserve">The community’s (adjacent to fishery/farm) healthcare needs have been assessed, and resources are being invested to address any needs uncovered, </v>
      </c>
      <c r="L430" s="610"/>
      <c r="M430" s="610"/>
      <c r="N430" s="610"/>
      <c r="O430" s="610"/>
      <c r="P430" s="610"/>
      <c r="Q430" s="610"/>
      <c r="R430" s="610"/>
      <c r="S430" s="610"/>
      <c r="T430" s="610"/>
      <c r="U430" s="610"/>
      <c r="V430" s="611"/>
      <c r="W430" s="412" t="str">
        <f>'Principles (All)'!M291</f>
        <v/>
      </c>
      <c r="X430" s="391" t="str">
        <f>'Principles (All)'!N291</f>
        <v>N/A</v>
      </c>
      <c r="Y430" s="391" t="str">
        <f>'Principles (All)'!O291</f>
        <v>N/A</v>
      </c>
      <c r="Z430" s="391" t="str">
        <f>'Principles (All)'!P291</f>
        <v>N/A</v>
      </c>
      <c r="AJ430" s="353" t="str">
        <f t="shared" si="6"/>
        <v xml:space="preserve">The community’s (adjacent to fishery/farm) healthcare needs have been assessed, and resources are being invested to address any needs uncovered, 
</v>
      </c>
    </row>
    <row r="431" spans="1:37" s="27" customFormat="1" ht="57" thickTop="1" thickBot="1">
      <c r="A431" s="27" t="s">
        <v>1027</v>
      </c>
      <c r="G431" s="27">
        <v>1</v>
      </c>
      <c r="H431" s="599"/>
      <c r="I431" s="607" t="str">
        <f>'Principles (All)'!E292</f>
        <v>SRA3.1.2 D.5</v>
      </c>
      <c r="J431" s="608"/>
      <c r="K431" s="609" t="str">
        <f>'Principles (All)'!J292</f>
        <v>AND - Women have adequate access to reproductive healthcare including family planning, pre- and post-natal, and maternal care,</v>
      </c>
      <c r="L431" s="610"/>
      <c r="M431" s="610"/>
      <c r="N431" s="610"/>
      <c r="O431" s="610"/>
      <c r="P431" s="610"/>
      <c r="Q431" s="610"/>
      <c r="R431" s="610"/>
      <c r="S431" s="610"/>
      <c r="T431" s="610"/>
      <c r="U431" s="610"/>
      <c r="V431" s="611"/>
      <c r="W431" s="412" t="str">
        <f>'Principles (All)'!M292</f>
        <v/>
      </c>
      <c r="X431" s="391" t="str">
        <f>'Principles (All)'!N292</f>
        <v>N/A</v>
      </c>
      <c r="Y431" s="391" t="str">
        <f>'Principles (All)'!O292</f>
        <v>N/A</v>
      </c>
      <c r="Z431" s="391" t="str">
        <f>'Principles (All)'!P292</f>
        <v>N/A</v>
      </c>
      <c r="AJ431" s="353" t="str">
        <f t="shared" si="6"/>
        <v xml:space="preserve">AND - Women have adequate access to reproductive healthcare including family planning, pre- and post-natal, and maternal care,
</v>
      </c>
    </row>
    <row r="432" spans="1:37" s="27" customFormat="1" ht="38.4" thickTop="1" thickBot="1">
      <c r="A432" s="27" t="s">
        <v>1027</v>
      </c>
      <c r="G432" s="27">
        <v>1</v>
      </c>
      <c r="H432" s="600"/>
      <c r="I432" s="607" t="str">
        <f>'Principles (All)'!E293</f>
        <v>SRA3.1.2 D.6</v>
      </c>
      <c r="J432" s="608"/>
      <c r="K432" s="609" t="str">
        <f>'Principles (All)'!J293</f>
        <v xml:space="preserve">AND - Local data show improving healthcare or healthcare needs are being met. </v>
      </c>
      <c r="L432" s="610"/>
      <c r="M432" s="610"/>
      <c r="N432" s="610"/>
      <c r="O432" s="610"/>
      <c r="P432" s="610"/>
      <c r="Q432" s="610"/>
      <c r="R432" s="610"/>
      <c r="S432" s="610"/>
      <c r="T432" s="610"/>
      <c r="U432" s="610"/>
      <c r="V432" s="611"/>
      <c r="W432" s="412" t="str">
        <f>'Principles (All)'!M293</f>
        <v/>
      </c>
      <c r="X432" s="391" t="str">
        <f>'Principles (All)'!N293</f>
        <v>N/A</v>
      </c>
      <c r="Y432" s="391" t="str">
        <f>'Principles (All)'!O293</f>
        <v>N/A</v>
      </c>
      <c r="Z432" s="391" t="str">
        <f>'Principles (All)'!P293</f>
        <v>N/A</v>
      </c>
      <c r="AJ432" s="353" t="str">
        <f t="shared" si="6"/>
        <v xml:space="preserve">AND - Local data show improving healthcare or healthcare needs are being met. 
</v>
      </c>
    </row>
    <row r="433" spans="1:37" s="29" customFormat="1" ht="19.8" thickTop="1" thickBot="1">
      <c r="A433" s="4" t="s">
        <v>1015</v>
      </c>
      <c r="C433" s="4"/>
      <c r="G433" s="29">
        <v>1</v>
      </c>
      <c r="I433" s="55" t="str">
        <f>'Principles (All)'!G295</f>
        <v>3.1.3: Education</v>
      </c>
      <c r="J433" s="65"/>
      <c r="K433" s="56"/>
      <c r="L433" s="65"/>
    </row>
    <row r="434" spans="1:37" s="344" customFormat="1" ht="5.4">
      <c r="A434" s="344" t="s">
        <v>1016</v>
      </c>
      <c r="G434" s="344">
        <v>1</v>
      </c>
      <c r="H434" s="345"/>
      <c r="I434" s="346"/>
      <c r="J434" s="347"/>
      <c r="K434" s="348"/>
      <c r="L434" s="349"/>
      <c r="M434" s="348"/>
      <c r="N434" s="347"/>
      <c r="O434" s="347"/>
      <c r="P434" s="347"/>
      <c r="Q434" s="347"/>
      <c r="R434" s="347"/>
      <c r="S434" s="347"/>
      <c r="T434" s="347"/>
      <c r="U434" s="347"/>
      <c r="V434" s="347"/>
      <c r="W434" s="347"/>
      <c r="X434" s="347"/>
      <c r="Y434" s="347"/>
      <c r="Z434" s="347"/>
    </row>
    <row r="435" spans="1:37" s="344" customFormat="1" ht="20.399999999999999">
      <c r="A435" s="35" t="s">
        <v>1048</v>
      </c>
      <c r="G435" s="4">
        <v>1</v>
      </c>
      <c r="H435" s="345"/>
      <c r="I435" s="346"/>
      <c r="J435" s="347"/>
      <c r="K435" s="348"/>
      <c r="L435" s="615" t="s">
        <v>959</v>
      </c>
      <c r="M435" s="615"/>
      <c r="N435" s="615"/>
      <c r="O435" s="615" t="s">
        <v>131</v>
      </c>
      <c r="P435" s="615"/>
      <c r="Q435" s="615"/>
      <c r="R435" s="615" t="s">
        <v>916</v>
      </c>
      <c r="S435" s="615"/>
      <c r="T435" s="615"/>
      <c r="U435" s="347"/>
      <c r="V435" s="347"/>
      <c r="W435" s="347"/>
      <c r="X435" s="347"/>
      <c r="Y435" s="347"/>
      <c r="Z435" s="347"/>
    </row>
    <row r="436" spans="1:37" ht="21" thickBot="1">
      <c r="A436" s="35" t="s">
        <v>1017</v>
      </c>
      <c r="B436" s="4">
        <f>MAX($B$9:B435)+1</f>
        <v>24</v>
      </c>
      <c r="G436" s="4">
        <v>1</v>
      </c>
      <c r="H436" s="602" t="s">
        <v>1018</v>
      </c>
      <c r="I436" s="603"/>
      <c r="J436" s="603"/>
      <c r="K436" s="348"/>
      <c r="L436" s="616" t="str" cm="1">
        <f t="array" ref="L436">IF(ISNUMBER(FIND(L435,'Assessment Information'!$C$59)),INDEX('Summary &amp; Results'!$BB$48:$BB$74,$B436,0),"N/A")</f>
        <v>N/A</v>
      </c>
      <c r="M436" s="617"/>
      <c r="O436" s="616" t="str" cm="1">
        <f t="array" ref="O436">IF(ISNUMBER(FIND(O435,'Assessment Information'!$C$59)),INDEX('Summary &amp; Results'!$BC$48:$BC$74,$B436,0),"N/A")</f>
        <v>N/A</v>
      </c>
      <c r="P436" s="617"/>
      <c r="Q436" s="2"/>
      <c r="R436" s="616" t="str" cm="1">
        <f t="array" ref="R436">IF(ISNUMBER(FIND(R435,'Assessment Information'!$C$59)),INDEX('Summary &amp; Results'!$BD$48:$BD$74,$B436,0),"N/A")</f>
        <v>N/A</v>
      </c>
      <c r="S436" s="617"/>
      <c r="T436" s="2"/>
      <c r="U436" s="2"/>
      <c r="V436" s="2"/>
      <c r="W436" s="2"/>
      <c r="X436" s="2"/>
      <c r="Y436" s="2"/>
      <c r="Z436" s="2"/>
    </row>
    <row r="437" spans="1:37" ht="17.399999999999999" thickTop="1" thickBot="1">
      <c r="A437" s="4" t="s">
        <v>1019</v>
      </c>
      <c r="G437" s="4">
        <v>1</v>
      </c>
      <c r="H437" s="268"/>
      <c r="I437" s="269" t="s">
        <v>1020</v>
      </c>
      <c r="J437" s="267"/>
      <c r="K437" s="265"/>
      <c r="L437" s="1"/>
      <c r="M437" s="266"/>
      <c r="N437" s="2"/>
      <c r="O437" s="2"/>
      <c r="P437" s="2"/>
      <c r="Q437" s="2"/>
      <c r="R437" s="2"/>
      <c r="S437" s="2"/>
      <c r="T437" s="2"/>
      <c r="U437" s="2"/>
      <c r="V437" s="2"/>
      <c r="W437" s="2"/>
      <c r="X437" s="2"/>
      <c r="Y437" s="2"/>
      <c r="Z437" s="2"/>
    </row>
    <row r="438" spans="1:37" ht="33.6" thickTop="1" thickBot="1">
      <c r="A438" s="4" t="s">
        <v>1021</v>
      </c>
      <c r="G438" s="4">
        <v>1</v>
      </c>
      <c r="H438" s="268"/>
      <c r="I438" s="614" t="str">
        <f>'Principles (All)'!R295</f>
        <v/>
      </c>
      <c r="J438" s="614"/>
      <c r="K438" s="614"/>
      <c r="L438" s="614"/>
      <c r="M438" s="614"/>
      <c r="N438" s="614"/>
      <c r="O438" s="614"/>
      <c r="P438" s="614"/>
      <c r="Q438" s="614"/>
      <c r="R438" s="614"/>
      <c r="S438" s="614"/>
      <c r="T438" s="614"/>
      <c r="U438" s="614"/>
      <c r="V438" s="614"/>
      <c r="W438" s="614"/>
      <c r="X438" s="614"/>
      <c r="Y438" s="414"/>
      <c r="Z438" s="2"/>
      <c r="AK438" s="355" t="str">
        <f>I438&amp;CHAR(10)</f>
        <v xml:space="preserve">
</v>
      </c>
    </row>
    <row r="439" spans="1:37" s="344" customFormat="1" ht="6.6" thickTop="1" thickBot="1">
      <c r="A439" s="344" t="s">
        <v>1022</v>
      </c>
      <c r="G439" s="344">
        <v>1</v>
      </c>
      <c r="H439" s="354"/>
      <c r="I439" s="354"/>
      <c r="J439" s="354"/>
      <c r="K439" s="348"/>
      <c r="L439" s="349"/>
      <c r="M439" s="348"/>
      <c r="N439" s="347"/>
      <c r="O439" s="347"/>
      <c r="P439" s="347"/>
      <c r="Q439" s="347"/>
      <c r="R439" s="347"/>
      <c r="S439" s="347"/>
      <c r="T439" s="347"/>
      <c r="U439" s="347"/>
      <c r="V439" s="347"/>
      <c r="W439" s="347"/>
      <c r="X439" s="347"/>
      <c r="Y439" s="347"/>
      <c r="Z439" s="347"/>
    </row>
    <row r="440" spans="1:37" ht="28.8" thickTop="1" thickBot="1">
      <c r="A440" s="4" t="s">
        <v>1023</v>
      </c>
      <c r="G440" s="4">
        <v>1</v>
      </c>
      <c r="H440" s="61"/>
      <c r="I440" s="601" t="s">
        <v>1024</v>
      </c>
      <c r="J440" s="601"/>
      <c r="K440" s="301"/>
      <c r="L440" s="301"/>
      <c r="M440" s="62" t="s">
        <v>1025</v>
      </c>
      <c r="N440" s="62"/>
      <c r="O440" s="62"/>
      <c r="P440" s="62"/>
      <c r="Q440" s="62"/>
      <c r="R440" s="62"/>
      <c r="S440" s="62"/>
      <c r="T440" s="62"/>
      <c r="U440" s="62"/>
      <c r="V440" s="62"/>
      <c r="W440" s="392"/>
      <c r="X440" s="415" t="s">
        <v>959</v>
      </c>
      <c r="Y440" s="415" t="s">
        <v>131</v>
      </c>
      <c r="Z440" s="416" t="s">
        <v>916</v>
      </c>
    </row>
    <row r="441" spans="1:37" s="27" customFormat="1" ht="75.599999999999994" thickTop="1" thickBot="1">
      <c r="A441" s="27" t="s">
        <v>1027</v>
      </c>
      <c r="G441" s="27">
        <v>1</v>
      </c>
      <c r="H441" s="598" t="s">
        <v>1028</v>
      </c>
      <c r="I441" s="612" t="str">
        <f>'Principles (All)'!E296</f>
        <v>SRA3.1.3 D.1</v>
      </c>
      <c r="J441" s="613"/>
      <c r="K441" s="604" t="str">
        <f>'Principles (All)'!J296</f>
        <v>There are reliable and transparent data available, or the assessment team is able to collect primary data through observation, surveys, document review and/or interviews in a manner safe for the assessment team or affected workers,</v>
      </c>
      <c r="L441" s="605"/>
      <c r="M441" s="605"/>
      <c r="N441" s="605"/>
      <c r="O441" s="605"/>
      <c r="P441" s="605"/>
      <c r="Q441" s="605"/>
      <c r="R441" s="605"/>
      <c r="S441" s="605"/>
      <c r="T441" s="605"/>
      <c r="U441" s="605"/>
      <c r="V441" s="606"/>
      <c r="W441" s="411" t="str">
        <f>'Principles (All)'!M296</f>
        <v/>
      </c>
      <c r="X441" s="390" t="str">
        <f>'Principles (All)'!N296</f>
        <v>N/A</v>
      </c>
      <c r="Y441" s="390" t="str">
        <f>'Principles (All)'!O296</f>
        <v>N/A</v>
      </c>
      <c r="Z441" s="390" t="str">
        <f>'Principles (All)'!P296</f>
        <v>N/A</v>
      </c>
      <c r="AJ441" s="353" t="str">
        <f t="shared" ref="AJ441:AJ446" si="7">K441&amp;CHAR(10)</f>
        <v xml:space="preserve">There are reliable and transparent data available, or the assessment team is able to collect primary data through observation, surveys, document review and/or interviews in a manner safe for the assessment team or affected workers,
</v>
      </c>
    </row>
    <row r="442" spans="1:37" s="27" customFormat="1" ht="94.2" thickTop="1" thickBot="1">
      <c r="A442" s="27" t="s">
        <v>1027</v>
      </c>
      <c r="G442" s="27">
        <v>1</v>
      </c>
      <c r="H442" s="599"/>
      <c r="I442" s="612" t="str">
        <f>'Principles (All)'!E297</f>
        <v>SRA3.1.3 D.2</v>
      </c>
      <c r="J442" s="613"/>
      <c r="K442" s="604" t="str">
        <f>'Principles (All)'!J297</f>
        <v>AND - Children in the community that comprises the Unit of Assessment have access to commensurate standard education through secondary level education,
OR – The community lacks sufficient access to standard education, but access needs have been identified,</v>
      </c>
      <c r="L442" s="605"/>
      <c r="M442" s="605"/>
      <c r="N442" s="605"/>
      <c r="O442" s="605"/>
      <c r="P442" s="605"/>
      <c r="Q442" s="605"/>
      <c r="R442" s="605"/>
      <c r="S442" s="605"/>
      <c r="T442" s="605"/>
      <c r="U442" s="605"/>
      <c r="V442" s="606"/>
      <c r="W442" s="411" t="str">
        <f>'Principles (All)'!M297</f>
        <v/>
      </c>
      <c r="X442" s="390" t="str">
        <f>'Principles (All)'!N297</f>
        <v>N/A</v>
      </c>
      <c r="Y442" s="390" t="str">
        <f>'Principles (All)'!O297</f>
        <v>N/A</v>
      </c>
      <c r="Z442" s="390" t="str">
        <f>'Principles (All)'!P297</f>
        <v>N/A</v>
      </c>
      <c r="AJ442" s="353" t="str">
        <f t="shared" si="7"/>
        <v xml:space="preserve">AND - Children in the community that comprises the Unit of Assessment have access to commensurate standard education through secondary level education,
OR – The community lacks sufficient access to standard education, but access needs have been identified,
</v>
      </c>
    </row>
    <row r="443" spans="1:37" s="27" customFormat="1" ht="75.599999999999994" thickTop="1" thickBot="1">
      <c r="A443" s="27" t="s">
        <v>1027</v>
      </c>
      <c r="G443" s="27">
        <v>1</v>
      </c>
      <c r="H443" s="599"/>
      <c r="I443" s="612" t="str">
        <f>'Principles (All)'!E298</f>
        <v>SRA3.1.3 D.3</v>
      </c>
      <c r="J443" s="613"/>
      <c r="K443" s="604" t="str">
        <f>'Principles (All)'!J298</f>
        <v>AND - The community (adjacent to fishery/farm) has adequate literacy (literacy rate among youth aged 15-24 is 90% or more) and schooling rates (less than 10% of primary school-age children are out of school),</v>
      </c>
      <c r="L443" s="605"/>
      <c r="M443" s="605"/>
      <c r="N443" s="605"/>
      <c r="O443" s="605"/>
      <c r="P443" s="605"/>
      <c r="Q443" s="605"/>
      <c r="R443" s="605"/>
      <c r="S443" s="605"/>
      <c r="T443" s="605"/>
      <c r="U443" s="605"/>
      <c r="V443" s="606"/>
      <c r="W443" s="411" t="str">
        <f>'Principles (All)'!M298</f>
        <v/>
      </c>
      <c r="X443" s="390" t="str">
        <f>'Principles (All)'!N298</f>
        <v>N/A</v>
      </c>
      <c r="Y443" s="390" t="str">
        <f>'Principles (All)'!O298</f>
        <v>N/A</v>
      </c>
      <c r="Z443" s="390" t="str">
        <f>'Principles (All)'!P298</f>
        <v>N/A</v>
      </c>
      <c r="AJ443" s="353" t="str">
        <f t="shared" si="7"/>
        <v xml:space="preserve">AND - The community (adjacent to fishery/farm) has adequate literacy (literacy rate among youth aged 15-24 is 90% or more) and schooling rates (less than 10% of primary school-age children are out of school),
</v>
      </c>
    </row>
    <row r="444" spans="1:37" s="27" customFormat="1" ht="38.4" thickTop="1" thickBot="1">
      <c r="A444" s="27" t="s">
        <v>1027</v>
      </c>
      <c r="G444" s="27">
        <v>1</v>
      </c>
      <c r="H444" s="600"/>
      <c r="I444" s="612" t="str">
        <f>'Principles (All)'!E299</f>
        <v>SRA3.1.3 D.4</v>
      </c>
      <c r="J444" s="613"/>
      <c r="K444" s="604" t="str">
        <f>'Principles (All)'!J299</f>
        <v>AND - Girls and boys do not have different rates of educational attainment.</v>
      </c>
      <c r="L444" s="605"/>
      <c r="M444" s="605"/>
      <c r="N444" s="605"/>
      <c r="O444" s="605"/>
      <c r="P444" s="605"/>
      <c r="Q444" s="605"/>
      <c r="R444" s="605"/>
      <c r="S444" s="605"/>
      <c r="T444" s="605"/>
      <c r="U444" s="605"/>
      <c r="V444" s="606"/>
      <c r="W444" s="411" t="str">
        <f>'Principles (All)'!M299</f>
        <v/>
      </c>
      <c r="X444" s="390" t="str">
        <f>'Principles (All)'!N299</f>
        <v>N/A</v>
      </c>
      <c r="Y444" s="390" t="str">
        <f>'Principles (All)'!O299</f>
        <v>N/A</v>
      </c>
      <c r="Z444" s="390" t="str">
        <f>'Principles (All)'!P299</f>
        <v>N/A</v>
      </c>
      <c r="AJ444" s="353" t="str">
        <f t="shared" si="7"/>
        <v xml:space="preserve">AND - Girls and boys do not have different rates of educational attainment.
</v>
      </c>
    </row>
    <row r="445" spans="1:37" s="27" customFormat="1" ht="57" thickTop="1" thickBot="1">
      <c r="A445" s="27" t="s">
        <v>1027</v>
      </c>
      <c r="G445" s="27">
        <v>1</v>
      </c>
      <c r="H445" s="598" t="s">
        <v>1029</v>
      </c>
      <c r="I445" s="607" t="str">
        <f>'Principles (All)'!E300</f>
        <v>SRA3.1.3 D.5</v>
      </c>
      <c r="J445" s="608"/>
      <c r="K445" s="609" t="str">
        <f>'Principles (All)'!J300</f>
        <v>Community access needs for standard education have been identified, and resources are being invested to address any needs uncovered,</v>
      </c>
      <c r="L445" s="610"/>
      <c r="M445" s="610"/>
      <c r="N445" s="610"/>
      <c r="O445" s="610"/>
      <c r="P445" s="610"/>
      <c r="Q445" s="610"/>
      <c r="R445" s="610"/>
      <c r="S445" s="610"/>
      <c r="T445" s="610"/>
      <c r="U445" s="610"/>
      <c r="V445" s="611"/>
      <c r="W445" s="412" t="str">
        <f>'Principles (All)'!M300</f>
        <v/>
      </c>
      <c r="X445" s="391" t="str">
        <f>'Principles (All)'!N300</f>
        <v>N/A</v>
      </c>
      <c r="Y445" s="391" t="str">
        <f>'Principles (All)'!O300</f>
        <v>N/A</v>
      </c>
      <c r="Z445" s="391" t="str">
        <f>'Principles (All)'!P300</f>
        <v>N/A</v>
      </c>
      <c r="AJ445" s="353" t="str">
        <f t="shared" si="7"/>
        <v xml:space="preserve">Community access needs for standard education have been identified, and resources are being invested to address any needs uncovered,
</v>
      </c>
    </row>
    <row r="446" spans="1:37" s="27" customFormat="1" ht="57" thickTop="1" thickBot="1">
      <c r="A446" s="27" t="s">
        <v>1027</v>
      </c>
      <c r="G446" s="27">
        <v>1</v>
      </c>
      <c r="H446" s="600"/>
      <c r="I446" s="607" t="str">
        <f>'Principles (All)'!E301</f>
        <v>SRA3.1.3 D.6</v>
      </c>
      <c r="J446" s="608"/>
      <c r="K446" s="609" t="str">
        <f>'Principles (All)'!J301</f>
        <v>AND - There is universal access to standard education for children through secondary school, via remote learning where relevant, or voluntary access to a technical school, or university.</v>
      </c>
      <c r="L446" s="610"/>
      <c r="M446" s="610"/>
      <c r="N446" s="610"/>
      <c r="O446" s="610"/>
      <c r="P446" s="610"/>
      <c r="Q446" s="610"/>
      <c r="R446" s="610"/>
      <c r="S446" s="610"/>
      <c r="T446" s="610"/>
      <c r="U446" s="610"/>
      <c r="V446" s="611"/>
      <c r="W446" s="412" t="str">
        <f>'Principles (All)'!M301</f>
        <v/>
      </c>
      <c r="X446" s="391" t="str">
        <f>'Principles (All)'!N301</f>
        <v>N/A</v>
      </c>
      <c r="Y446" s="391" t="str">
        <f>'Principles (All)'!O301</f>
        <v>N/A</v>
      </c>
      <c r="Z446" s="391" t="str">
        <f>'Principles (All)'!P301</f>
        <v>N/A</v>
      </c>
      <c r="AJ446" s="353" t="str">
        <f t="shared" si="7"/>
        <v xml:space="preserve">AND - There is universal access to standard education for children through secondary school, via remote learning where relevant, or voluntary access to a technical school, or university.
</v>
      </c>
    </row>
    <row r="447" spans="1:37" s="29" customFormat="1" ht="19.8" thickTop="1" thickBot="1">
      <c r="A447" s="4" t="s">
        <v>1015</v>
      </c>
      <c r="C447" s="4"/>
      <c r="G447" s="29">
        <v>1</v>
      </c>
      <c r="I447" s="55" t="str">
        <f>'Principles (All)'!G303</f>
        <v>3.1.4: Access to basic services for small-scale fishing and smallholder farming communities</v>
      </c>
      <c r="J447" s="65"/>
      <c r="K447" s="56"/>
      <c r="L447" s="65"/>
    </row>
    <row r="448" spans="1:37" s="344" customFormat="1" ht="5.4">
      <c r="A448" s="344" t="s">
        <v>1016</v>
      </c>
      <c r="G448" s="344">
        <v>1</v>
      </c>
      <c r="H448" s="345"/>
      <c r="I448" s="346"/>
      <c r="J448" s="347"/>
      <c r="K448" s="348"/>
      <c r="L448" s="349"/>
      <c r="M448" s="348"/>
      <c r="N448" s="347"/>
      <c r="O448" s="347"/>
      <c r="P448" s="347"/>
      <c r="Q448" s="347"/>
      <c r="R448" s="347"/>
      <c r="S448" s="347"/>
      <c r="T448" s="347"/>
      <c r="U448" s="347"/>
      <c r="V448" s="347"/>
      <c r="W448" s="347"/>
      <c r="X448" s="347"/>
      <c r="Y448" s="347"/>
      <c r="Z448" s="347"/>
    </row>
    <row r="449" spans="1:37" s="344" customFormat="1" ht="20.399999999999999">
      <c r="A449" s="35" t="s">
        <v>1048</v>
      </c>
      <c r="G449" s="4">
        <v>1</v>
      </c>
      <c r="H449" s="345"/>
      <c r="I449" s="346"/>
      <c r="J449" s="347"/>
      <c r="K449" s="348"/>
      <c r="L449" s="615" t="s">
        <v>959</v>
      </c>
      <c r="M449" s="615"/>
      <c r="N449" s="615"/>
      <c r="O449" s="615" t="s">
        <v>131</v>
      </c>
      <c r="P449" s="615"/>
      <c r="Q449" s="615"/>
      <c r="R449" s="615" t="s">
        <v>916</v>
      </c>
      <c r="S449" s="615"/>
      <c r="T449" s="615"/>
      <c r="U449" s="347"/>
      <c r="V449" s="347"/>
      <c r="W449" s="347"/>
      <c r="X449" s="347"/>
      <c r="Y449" s="347"/>
      <c r="Z449" s="347"/>
    </row>
    <row r="450" spans="1:37" ht="21" thickBot="1">
      <c r="A450" s="35" t="s">
        <v>1017</v>
      </c>
      <c r="B450" s="4">
        <f>MAX($B$9:B449)+1</f>
        <v>25</v>
      </c>
      <c r="G450" s="4">
        <v>1</v>
      </c>
      <c r="H450" s="602" t="s">
        <v>1018</v>
      </c>
      <c r="I450" s="603"/>
      <c r="J450" s="603"/>
      <c r="K450" s="348"/>
      <c r="L450" s="616" t="str" cm="1">
        <f t="array" ref="L450">IF(ISNUMBER(FIND(L449,'Assessment Information'!$C$59)),INDEX('Summary &amp; Results'!$BB$48:$BB$74,$B450,0),"N/A")</f>
        <v>N/A</v>
      </c>
      <c r="M450" s="617"/>
      <c r="O450" s="616" t="str" cm="1">
        <f t="array" ref="O450">IF(ISNUMBER(FIND(O449,'Assessment Information'!$C$59)),INDEX('Summary &amp; Results'!$BC$48:$BC$74,$B450,0),"N/A")</f>
        <v>N/A</v>
      </c>
      <c r="P450" s="617"/>
      <c r="Q450" s="2"/>
      <c r="R450" s="616" t="str" cm="1">
        <f t="array" ref="R450">IF(ISNUMBER(FIND(R449,'Assessment Information'!$C$59)),INDEX('Summary &amp; Results'!$BD$48:$BD$74,$B450,0),"N/A")</f>
        <v>N/A</v>
      </c>
      <c r="S450" s="617"/>
      <c r="T450" s="2"/>
      <c r="U450" s="2"/>
      <c r="V450" s="2"/>
      <c r="W450" s="2"/>
      <c r="X450" s="2"/>
      <c r="Y450" s="2"/>
      <c r="Z450" s="2"/>
    </row>
    <row r="451" spans="1:37" ht="17.399999999999999" thickTop="1" thickBot="1">
      <c r="A451" s="4" t="s">
        <v>1019</v>
      </c>
      <c r="G451" s="4">
        <v>1</v>
      </c>
      <c r="H451" s="268"/>
      <c r="I451" s="269" t="s">
        <v>1020</v>
      </c>
      <c r="J451" s="267"/>
      <c r="K451" s="265"/>
      <c r="L451" s="1"/>
      <c r="M451" s="266"/>
      <c r="N451" s="2"/>
      <c r="O451" s="2"/>
      <c r="P451" s="2"/>
      <c r="Q451" s="2"/>
      <c r="R451" s="2"/>
      <c r="S451" s="2"/>
      <c r="T451" s="2"/>
      <c r="U451" s="2"/>
      <c r="V451" s="2"/>
      <c r="W451" s="2"/>
      <c r="X451" s="2"/>
      <c r="Y451" s="2"/>
      <c r="Z451" s="2"/>
    </row>
    <row r="452" spans="1:37" ht="33.6" thickTop="1" thickBot="1">
      <c r="A452" s="4" t="s">
        <v>1021</v>
      </c>
      <c r="G452" s="4">
        <v>1</v>
      </c>
      <c r="H452" s="268"/>
      <c r="I452" s="614" t="str">
        <f>'Principles (All)'!R303</f>
        <v/>
      </c>
      <c r="J452" s="614"/>
      <c r="K452" s="614"/>
      <c r="L452" s="614"/>
      <c r="M452" s="614"/>
      <c r="N452" s="614"/>
      <c r="O452" s="614"/>
      <c r="P452" s="614"/>
      <c r="Q452" s="614"/>
      <c r="R452" s="614"/>
      <c r="S452" s="614"/>
      <c r="T452" s="614"/>
      <c r="U452" s="614"/>
      <c r="V452" s="614"/>
      <c r="W452" s="614"/>
      <c r="X452" s="614"/>
      <c r="Y452" s="414"/>
      <c r="Z452" s="2"/>
      <c r="AK452" s="355" t="str">
        <f>I452&amp;CHAR(10)</f>
        <v xml:space="preserve">
</v>
      </c>
    </row>
    <row r="453" spans="1:37" s="344" customFormat="1" ht="6.6" thickTop="1" thickBot="1">
      <c r="A453" s="344" t="s">
        <v>1022</v>
      </c>
      <c r="G453" s="344">
        <v>1</v>
      </c>
      <c r="H453" s="354"/>
      <c r="I453" s="354"/>
      <c r="J453" s="354"/>
      <c r="K453" s="348"/>
      <c r="L453" s="349"/>
      <c r="M453" s="348"/>
      <c r="N453" s="347"/>
      <c r="O453" s="347"/>
      <c r="P453" s="347"/>
      <c r="Q453" s="347"/>
      <c r="R453" s="347"/>
      <c r="S453" s="347"/>
      <c r="T453" s="347"/>
      <c r="U453" s="347"/>
      <c r="V453" s="347"/>
      <c r="W453" s="347"/>
      <c r="X453" s="347"/>
      <c r="Y453" s="347"/>
      <c r="Z453" s="347"/>
    </row>
    <row r="454" spans="1:37" ht="28.8" thickTop="1" thickBot="1">
      <c r="A454" s="4" t="s">
        <v>1023</v>
      </c>
      <c r="G454" s="4">
        <v>1</v>
      </c>
      <c r="H454" s="61"/>
      <c r="I454" s="601" t="s">
        <v>1024</v>
      </c>
      <c r="J454" s="601"/>
      <c r="K454" s="301"/>
      <c r="L454" s="301"/>
      <c r="M454" s="62" t="s">
        <v>1025</v>
      </c>
      <c r="N454" s="62"/>
      <c r="O454" s="62"/>
      <c r="P454" s="62"/>
      <c r="Q454" s="62"/>
      <c r="R454" s="62"/>
      <c r="S454" s="62"/>
      <c r="T454" s="62"/>
      <c r="U454" s="62"/>
      <c r="V454" s="62"/>
      <c r="W454" s="392"/>
      <c r="X454" s="415" t="s">
        <v>959</v>
      </c>
      <c r="Y454" s="415" t="s">
        <v>131</v>
      </c>
      <c r="Z454" s="416" t="s">
        <v>916</v>
      </c>
    </row>
    <row r="455" spans="1:37" s="27" customFormat="1" ht="75.599999999999994" thickTop="1" thickBot="1">
      <c r="A455" s="27" t="s">
        <v>1027</v>
      </c>
      <c r="G455" s="27">
        <v>1</v>
      </c>
      <c r="H455" s="598" t="s">
        <v>1028</v>
      </c>
      <c r="I455" s="612" t="str">
        <f>'Principles (All)'!E304</f>
        <v>SRA3.1.4 D.1</v>
      </c>
      <c r="J455" s="613"/>
      <c r="K455" s="604" t="str">
        <f>'Principles (All)'!J304</f>
        <v>There are reliable and transparent data available, or the assessment team is able to collect primary data through observation, surveys, document review and/or interviews in a manner safe for the assessment team or affected workers,</v>
      </c>
      <c r="L455" s="605"/>
      <c r="M455" s="605"/>
      <c r="N455" s="605"/>
      <c r="O455" s="605"/>
      <c r="P455" s="605"/>
      <c r="Q455" s="605"/>
      <c r="R455" s="605"/>
      <c r="S455" s="605"/>
      <c r="T455" s="605"/>
      <c r="U455" s="605"/>
      <c r="V455" s="606"/>
      <c r="W455" s="411" t="str">
        <f>'Principles (All)'!M304</f>
        <v/>
      </c>
      <c r="X455" s="390" t="str">
        <f>'Principles (All)'!N304</f>
        <v>N/A</v>
      </c>
      <c r="Y455" s="390" t="str">
        <f>'Principles (All)'!O304</f>
        <v>N/A</v>
      </c>
      <c r="Z455" s="390" t="str">
        <f>'Principles (All)'!P304</f>
        <v>N/A</v>
      </c>
      <c r="AJ455" s="353" t="str">
        <f t="shared" ref="AJ455:AJ463" si="8">K455&amp;CHAR(10)</f>
        <v xml:space="preserve">There are reliable and transparent data available, or the assessment team is able to collect primary data through observation, surveys, document review and/or interviews in a manner safe for the assessment team or affected workers,
</v>
      </c>
    </row>
    <row r="456" spans="1:37" s="27" customFormat="1" ht="38.4" thickTop="1" thickBot="1">
      <c r="A456" s="27" t="s">
        <v>1027</v>
      </c>
      <c r="G456" s="27">
        <v>1</v>
      </c>
      <c r="H456" s="599"/>
      <c r="I456" s="612" t="str">
        <f>'Principles (All)'!E305</f>
        <v>SRA3.1.4 D.2</v>
      </c>
      <c r="J456" s="613"/>
      <c r="K456" s="604" t="str">
        <f>'Principles (All)'!J305</f>
        <v>AND - There is access to potable water in the community,</v>
      </c>
      <c r="L456" s="605"/>
      <c r="M456" s="605"/>
      <c r="N456" s="605"/>
      <c r="O456" s="605"/>
      <c r="P456" s="605"/>
      <c r="Q456" s="605"/>
      <c r="R456" s="605"/>
      <c r="S456" s="605"/>
      <c r="T456" s="605"/>
      <c r="U456" s="605"/>
      <c r="V456" s="606"/>
      <c r="W456" s="411" t="str">
        <f>'Principles (All)'!M305</f>
        <v/>
      </c>
      <c r="X456" s="390" t="str">
        <f>'Principles (All)'!N305</f>
        <v>N/A</v>
      </c>
      <c r="Y456" s="390" t="str">
        <f>'Principles (All)'!O305</f>
        <v>N/A</v>
      </c>
      <c r="Z456" s="390" t="str">
        <f>'Principles (All)'!P305</f>
        <v>N/A</v>
      </c>
      <c r="AJ456" s="353" t="str">
        <f t="shared" si="8"/>
        <v xml:space="preserve">AND - There is access to potable water in the community,
</v>
      </c>
    </row>
    <row r="457" spans="1:37" s="27" customFormat="1" ht="38.4" thickTop="1" thickBot="1">
      <c r="A457" s="27" t="s">
        <v>1027</v>
      </c>
      <c r="G457" s="27">
        <v>1</v>
      </c>
      <c r="H457" s="599"/>
      <c r="I457" s="612" t="str">
        <f>'Principles (All)'!E306</f>
        <v>SRA3.1.4 D.3</v>
      </c>
      <c r="J457" s="613"/>
      <c r="K457" s="604" t="str">
        <f>'Principles (All)'!J306</f>
        <v>AND - There is access to electricity intermittently,</v>
      </c>
      <c r="L457" s="605"/>
      <c r="M457" s="605"/>
      <c r="N457" s="605"/>
      <c r="O457" s="605"/>
      <c r="P457" s="605"/>
      <c r="Q457" s="605"/>
      <c r="R457" s="605"/>
      <c r="S457" s="605"/>
      <c r="T457" s="605"/>
      <c r="U457" s="605"/>
      <c r="V457" s="606"/>
      <c r="W457" s="411" t="str">
        <f>'Principles (All)'!M306</f>
        <v/>
      </c>
      <c r="X457" s="390" t="str">
        <f>'Principles (All)'!N306</f>
        <v>N/A</v>
      </c>
      <c r="Y457" s="390" t="str">
        <f>'Principles (All)'!O306</f>
        <v>N/A</v>
      </c>
      <c r="Z457" s="390" t="str">
        <f>'Principles (All)'!P306</f>
        <v>N/A</v>
      </c>
      <c r="AJ457" s="353" t="str">
        <f t="shared" si="8"/>
        <v xml:space="preserve">AND - There is access to electricity intermittently,
</v>
      </c>
    </row>
    <row r="458" spans="1:37" s="27" customFormat="1" ht="38.4" thickTop="1" thickBot="1">
      <c r="A458" s="27" t="s">
        <v>1027</v>
      </c>
      <c r="G458" s="27">
        <v>1</v>
      </c>
      <c r="H458" s="599"/>
      <c r="I458" s="612" t="str">
        <f>'Principles (All)'!E307</f>
        <v>SRA3.1.4 D.4</v>
      </c>
      <c r="J458" s="613"/>
      <c r="K458" s="604" t="str">
        <f>'Principles (All)'!J307</f>
        <v>AND - There is access to sewage disposal (i.e., sewage containers),</v>
      </c>
      <c r="L458" s="605"/>
      <c r="M458" s="605"/>
      <c r="N458" s="605"/>
      <c r="O458" s="605"/>
      <c r="P458" s="605"/>
      <c r="Q458" s="605"/>
      <c r="R458" s="605"/>
      <c r="S458" s="605"/>
      <c r="T458" s="605"/>
      <c r="U458" s="605"/>
      <c r="V458" s="606"/>
      <c r="W458" s="411" t="str">
        <f>'Principles (All)'!M307</f>
        <v/>
      </c>
      <c r="X458" s="390" t="str">
        <f>'Principles (All)'!N307</f>
        <v>N/A</v>
      </c>
      <c r="Y458" s="390" t="str">
        <f>'Principles (All)'!O307</f>
        <v>N/A</v>
      </c>
      <c r="Z458" s="390" t="str">
        <f>'Principles (All)'!P307</f>
        <v>N/A</v>
      </c>
      <c r="AJ458" s="353" t="str">
        <f t="shared" si="8"/>
        <v xml:space="preserve">AND - There is access to sewage disposal (i.e., sewage containers),
</v>
      </c>
    </row>
    <row r="459" spans="1:37" s="27" customFormat="1" ht="38.4" thickTop="1" thickBot="1">
      <c r="A459" s="27" t="s">
        <v>1027</v>
      </c>
      <c r="G459" s="27">
        <v>1</v>
      </c>
      <c r="H459" s="600"/>
      <c r="I459" s="612" t="str">
        <f>'Principles (All)'!E308</f>
        <v>SRA3.1.4 D.5</v>
      </c>
      <c r="J459" s="613"/>
      <c r="K459" s="604" t="str">
        <f>'Principles (All)'!J308</f>
        <v>AND - There is access to waste disposal (i.e., community dump).</v>
      </c>
      <c r="L459" s="605"/>
      <c r="M459" s="605"/>
      <c r="N459" s="605"/>
      <c r="O459" s="605"/>
      <c r="P459" s="605"/>
      <c r="Q459" s="605"/>
      <c r="R459" s="605"/>
      <c r="S459" s="605"/>
      <c r="T459" s="605"/>
      <c r="U459" s="605"/>
      <c r="V459" s="606"/>
      <c r="W459" s="411" t="str">
        <f>'Principles (All)'!M308</f>
        <v/>
      </c>
      <c r="X459" s="390" t="str">
        <f>'Principles (All)'!N308</f>
        <v>N/A</v>
      </c>
      <c r="Y459" s="390" t="str">
        <f>'Principles (All)'!O308</f>
        <v>N/A</v>
      </c>
      <c r="Z459" s="390" t="str">
        <f>'Principles (All)'!P308</f>
        <v>N/A</v>
      </c>
      <c r="AJ459" s="353" t="str">
        <f t="shared" si="8"/>
        <v xml:space="preserve">AND - There is access to waste disposal (i.e., community dump).
</v>
      </c>
    </row>
    <row r="460" spans="1:37" s="27" customFormat="1" ht="38.4" thickTop="1" thickBot="1">
      <c r="A460" s="27" t="s">
        <v>1027</v>
      </c>
      <c r="G460" s="27">
        <v>1</v>
      </c>
      <c r="H460" s="598" t="s">
        <v>1029</v>
      </c>
      <c r="I460" s="607" t="str">
        <f>'Principles (All)'!E309</f>
        <v>SRA3.1.4 D.6</v>
      </c>
      <c r="J460" s="608"/>
      <c r="K460" s="609" t="str">
        <f>'Principles (All)'!J309</f>
        <v xml:space="preserve">There is access to potable water in each household, </v>
      </c>
      <c r="L460" s="610"/>
      <c r="M460" s="610"/>
      <c r="N460" s="610"/>
      <c r="O460" s="610"/>
      <c r="P460" s="610"/>
      <c r="Q460" s="610"/>
      <c r="R460" s="610"/>
      <c r="S460" s="610"/>
      <c r="T460" s="610"/>
      <c r="U460" s="610"/>
      <c r="V460" s="611"/>
      <c r="W460" s="412" t="str">
        <f>'Principles (All)'!M309</f>
        <v/>
      </c>
      <c r="X460" s="391" t="str">
        <f>'Principles (All)'!N309</f>
        <v>N/A</v>
      </c>
      <c r="Y460" s="391" t="str">
        <f>'Principles (All)'!O309</f>
        <v>N/A</v>
      </c>
      <c r="Z460" s="391" t="str">
        <f>'Principles (All)'!P309</f>
        <v>N/A</v>
      </c>
      <c r="AJ460" s="353" t="str">
        <f t="shared" si="8"/>
        <v xml:space="preserve">There is access to potable water in each household, 
</v>
      </c>
    </row>
    <row r="461" spans="1:37" s="27" customFormat="1" ht="38.4" thickTop="1" thickBot="1">
      <c r="A461" s="27" t="s">
        <v>1027</v>
      </c>
      <c r="G461" s="27">
        <v>1</v>
      </c>
      <c r="H461" s="599"/>
      <c r="I461" s="607" t="str">
        <f>'Principles (All)'!E310</f>
        <v>SRA3.1.4 D.7</v>
      </c>
      <c r="J461" s="608"/>
      <c r="K461" s="609" t="str">
        <f>'Principles (All)'!J310</f>
        <v>AND - There is continuous access to electricity,</v>
      </c>
      <c r="L461" s="610"/>
      <c r="M461" s="610"/>
      <c r="N461" s="610"/>
      <c r="O461" s="610"/>
      <c r="P461" s="610"/>
      <c r="Q461" s="610"/>
      <c r="R461" s="610"/>
      <c r="S461" s="610"/>
      <c r="T461" s="610"/>
      <c r="U461" s="610"/>
      <c r="V461" s="611"/>
      <c r="W461" s="412" t="str">
        <f>'Principles (All)'!M310</f>
        <v/>
      </c>
      <c r="X461" s="391" t="str">
        <f>'Principles (All)'!N310</f>
        <v>N/A</v>
      </c>
      <c r="Y461" s="391" t="str">
        <f>'Principles (All)'!O310</f>
        <v>N/A</v>
      </c>
      <c r="Z461" s="391" t="str">
        <f>'Principles (All)'!P310</f>
        <v>N/A</v>
      </c>
      <c r="AJ461" s="353" t="str">
        <f t="shared" si="8"/>
        <v xml:space="preserve">AND - There is continuous access to electricity,
</v>
      </c>
    </row>
    <row r="462" spans="1:37" s="27" customFormat="1" ht="38.4" thickTop="1" thickBot="1">
      <c r="A462" s="27" t="s">
        <v>1027</v>
      </c>
      <c r="G462" s="27">
        <v>1</v>
      </c>
      <c r="H462" s="599"/>
      <c r="I462" s="607" t="str">
        <f>'Principles (All)'!E311</f>
        <v>SRA3.1.4 D.8</v>
      </c>
      <c r="J462" s="608"/>
      <c r="K462" s="609" t="str">
        <f>'Principles (All)'!J311</f>
        <v>AND - There is access to sewage treatment (i.e., community treatment systems),</v>
      </c>
      <c r="L462" s="610"/>
      <c r="M462" s="610"/>
      <c r="N462" s="610"/>
      <c r="O462" s="610"/>
      <c r="P462" s="610"/>
      <c r="Q462" s="610"/>
      <c r="R462" s="610"/>
      <c r="S462" s="610"/>
      <c r="T462" s="610"/>
      <c r="U462" s="610"/>
      <c r="V462" s="611"/>
      <c r="W462" s="412" t="str">
        <f>'Principles (All)'!M311</f>
        <v/>
      </c>
      <c r="X462" s="391" t="str">
        <f>'Principles (All)'!N311</f>
        <v>N/A</v>
      </c>
      <c r="Y462" s="391" t="str">
        <f>'Principles (All)'!O311</f>
        <v>N/A</v>
      </c>
      <c r="Z462" s="391" t="str">
        <f>'Principles (All)'!P311</f>
        <v>N/A</v>
      </c>
      <c r="AJ462" s="353" t="str">
        <f t="shared" si="8"/>
        <v xml:space="preserve">AND - There is access to sewage treatment (i.e., community treatment systems),
</v>
      </c>
    </row>
    <row r="463" spans="1:37" s="27" customFormat="1" ht="57" thickTop="1" thickBot="1">
      <c r="A463" s="27" t="s">
        <v>1027</v>
      </c>
      <c r="G463" s="27">
        <v>1</v>
      </c>
      <c r="H463" s="600"/>
      <c r="I463" s="607" t="str">
        <f>'Principles (All)'!E312</f>
        <v>SRA3.1.4 D.9</v>
      </c>
      <c r="J463" s="608"/>
      <c r="K463" s="609" t="str">
        <f>'Principles (All)'!J312</f>
        <v>AND - There is access to a waste management system (i.e., garbage collection and sorting of recycled materials).</v>
      </c>
      <c r="L463" s="610"/>
      <c r="M463" s="610"/>
      <c r="N463" s="610"/>
      <c r="O463" s="610"/>
      <c r="P463" s="610"/>
      <c r="Q463" s="610"/>
      <c r="R463" s="610"/>
      <c r="S463" s="610"/>
      <c r="T463" s="610"/>
      <c r="U463" s="610"/>
      <c r="V463" s="611"/>
      <c r="W463" s="412" t="str">
        <f>'Principles (All)'!M312</f>
        <v/>
      </c>
      <c r="X463" s="391" t="str">
        <f>'Principles (All)'!N312</f>
        <v>N/A</v>
      </c>
      <c r="Y463" s="391" t="str">
        <f>'Principles (All)'!O312</f>
        <v>N/A</v>
      </c>
      <c r="Z463" s="391" t="str">
        <f>'Principles (All)'!P312</f>
        <v>N/A</v>
      </c>
      <c r="AJ463" s="353" t="str">
        <f t="shared" si="8"/>
        <v xml:space="preserve">AND - There is access to a waste management system (i.e., garbage collection and sorting of recycled materials).
</v>
      </c>
    </row>
    <row r="464" spans="1:37" s="29" customFormat="1" ht="25.8" thickTop="1" thickBot="1">
      <c r="A464" s="350" t="s">
        <v>1014</v>
      </c>
      <c r="D464" s="4">
        <v>1</v>
      </c>
      <c r="G464" s="29">
        <v>1</v>
      </c>
      <c r="H464" s="618" t="str">
        <f>SUBSTITUTE('Principles (All)'!F314,"Component ","")</f>
        <v xml:space="preserve">3.2: Livelihood opportunities are secured or improved, including fair access to markets and capabilities to maintain income generation. </v>
      </c>
      <c r="I464" s="619"/>
      <c r="J464" s="619"/>
      <c r="K464" s="619"/>
      <c r="L464" s="619"/>
      <c r="M464" s="619"/>
      <c r="N464" s="619"/>
      <c r="O464" s="619"/>
      <c r="P464" s="619"/>
      <c r="Q464" s="619"/>
      <c r="R464" s="619"/>
      <c r="S464" s="619"/>
      <c r="T464" s="619"/>
      <c r="U464" s="619"/>
      <c r="V464" s="619"/>
      <c r="W464" s="619"/>
      <c r="X464" s="619"/>
      <c r="Y464" s="619"/>
      <c r="Z464" s="619"/>
    </row>
    <row r="465" spans="1:37" s="29" customFormat="1" ht="19.2" thickBot="1">
      <c r="A465" s="4" t="s">
        <v>1015</v>
      </c>
      <c r="C465" s="4"/>
      <c r="G465" s="29">
        <v>1</v>
      </c>
      <c r="I465" s="55" t="str">
        <f>'Principles (All)'!G315</f>
        <v>3.2.1: Benefits to and within the community</v>
      </c>
      <c r="J465" s="65"/>
      <c r="K465" s="56"/>
      <c r="L465" s="65"/>
    </row>
    <row r="466" spans="1:37" s="344" customFormat="1" ht="5.4">
      <c r="A466" s="344" t="s">
        <v>1016</v>
      </c>
      <c r="G466" s="344">
        <v>1</v>
      </c>
      <c r="H466" s="345"/>
      <c r="I466" s="346"/>
      <c r="J466" s="347"/>
      <c r="K466" s="348"/>
      <c r="L466" s="349"/>
      <c r="M466" s="348"/>
      <c r="N466" s="347"/>
      <c r="O466" s="347"/>
      <c r="P466" s="347"/>
      <c r="Q466" s="347"/>
      <c r="R466" s="347"/>
      <c r="S466" s="347"/>
      <c r="T466" s="347"/>
      <c r="U466" s="347"/>
      <c r="V466" s="347"/>
      <c r="W466" s="347"/>
      <c r="X466" s="347"/>
      <c r="Y466" s="347"/>
      <c r="Z466" s="347"/>
    </row>
    <row r="467" spans="1:37" s="344" customFormat="1" ht="20.399999999999999">
      <c r="A467" s="35" t="s">
        <v>1048</v>
      </c>
      <c r="G467" s="4">
        <v>1</v>
      </c>
      <c r="H467" s="345"/>
      <c r="I467" s="346"/>
      <c r="J467" s="347"/>
      <c r="K467" s="348"/>
      <c r="L467" s="615" t="s">
        <v>959</v>
      </c>
      <c r="M467" s="615"/>
      <c r="N467" s="615"/>
      <c r="O467" s="615" t="s">
        <v>131</v>
      </c>
      <c r="P467" s="615"/>
      <c r="Q467" s="615"/>
      <c r="R467" s="615" t="s">
        <v>916</v>
      </c>
      <c r="S467" s="615"/>
      <c r="T467" s="615"/>
      <c r="U467" s="347"/>
      <c r="V467" s="347"/>
      <c r="W467" s="347"/>
      <c r="X467" s="347"/>
      <c r="Y467" s="347"/>
      <c r="Z467" s="347"/>
    </row>
    <row r="468" spans="1:37" ht="21" thickBot="1">
      <c r="A468" s="35" t="s">
        <v>1017</v>
      </c>
      <c r="B468" s="4">
        <f>MAX($B$9:B467)+1</f>
        <v>26</v>
      </c>
      <c r="G468" s="4">
        <v>1</v>
      </c>
      <c r="H468" s="602" t="s">
        <v>1018</v>
      </c>
      <c r="I468" s="603"/>
      <c r="J468" s="603"/>
      <c r="K468" s="348"/>
      <c r="L468" s="616" t="str" cm="1">
        <f t="array" ref="L468">IF(ISNUMBER(FIND(L467,'Assessment Information'!$C$59)),INDEX('Summary &amp; Results'!$BB$48:$BB$74,$B468,0),"N/A")</f>
        <v>N/A</v>
      </c>
      <c r="M468" s="617"/>
      <c r="O468" s="616" t="str" cm="1">
        <f t="array" ref="O468">IF(ISNUMBER(FIND(O467,'Assessment Information'!$C$59)),INDEX('Summary &amp; Results'!$BC$48:$BC$74,$B468,0),"N/A")</f>
        <v>N/A</v>
      </c>
      <c r="P468" s="617"/>
      <c r="Q468" s="2"/>
      <c r="R468" s="616" t="str" cm="1">
        <f t="array" ref="R468">IF(ISNUMBER(FIND(R467,'Assessment Information'!$C$59)),INDEX('Summary &amp; Results'!$BD$48:$BD$74,$B468,0),"N/A")</f>
        <v>N/A</v>
      </c>
      <c r="S468" s="617"/>
      <c r="T468" s="2"/>
      <c r="U468" s="2"/>
      <c r="V468" s="2"/>
      <c r="W468" s="2"/>
      <c r="X468" s="2"/>
      <c r="Y468" s="2"/>
      <c r="Z468" s="2"/>
    </row>
    <row r="469" spans="1:37" ht="17.399999999999999" thickTop="1" thickBot="1">
      <c r="A469" s="4" t="s">
        <v>1019</v>
      </c>
      <c r="G469" s="4">
        <v>1</v>
      </c>
      <c r="H469" s="268"/>
      <c r="I469" s="269" t="s">
        <v>1020</v>
      </c>
      <c r="J469" s="267"/>
      <c r="K469" s="265"/>
      <c r="L469" s="1"/>
      <c r="M469" s="266"/>
      <c r="N469" s="2"/>
      <c r="O469" s="2"/>
      <c r="P469" s="2"/>
      <c r="Q469" s="2"/>
      <c r="R469" s="2"/>
      <c r="S469" s="2"/>
      <c r="T469" s="2"/>
      <c r="U469" s="2"/>
      <c r="V469" s="2"/>
      <c r="W469" s="2"/>
      <c r="X469" s="2"/>
      <c r="Y469" s="2"/>
      <c r="Z469" s="2"/>
    </row>
    <row r="470" spans="1:37" ht="33.6" thickTop="1" thickBot="1">
      <c r="A470" s="4" t="s">
        <v>1021</v>
      </c>
      <c r="G470" s="4">
        <v>1</v>
      </c>
      <c r="H470" s="268"/>
      <c r="I470" s="614" t="str">
        <f>'Principles (All)'!R315</f>
        <v xml:space="preserve">Not Applicable </v>
      </c>
      <c r="J470" s="614"/>
      <c r="K470" s="614"/>
      <c r="L470" s="614"/>
      <c r="M470" s="614"/>
      <c r="N470" s="614"/>
      <c r="O470" s="614"/>
      <c r="P470" s="614"/>
      <c r="Q470" s="614"/>
      <c r="R470" s="614"/>
      <c r="S470" s="614"/>
      <c r="T470" s="614"/>
      <c r="U470" s="614"/>
      <c r="V470" s="614"/>
      <c r="W470" s="614"/>
      <c r="X470" s="614"/>
      <c r="Y470" s="414"/>
      <c r="Z470" s="2"/>
      <c r="AK470" s="355" t="str">
        <f>I470&amp;CHAR(10)</f>
        <v xml:space="preserve">Not Applicable 
</v>
      </c>
    </row>
    <row r="471" spans="1:37" s="344" customFormat="1" ht="6.6" thickTop="1" thickBot="1">
      <c r="A471" s="344" t="s">
        <v>1022</v>
      </c>
      <c r="G471" s="344">
        <v>1</v>
      </c>
      <c r="H471" s="354"/>
      <c r="I471" s="354"/>
      <c r="J471" s="354"/>
      <c r="K471" s="348"/>
      <c r="L471" s="349"/>
      <c r="M471" s="348"/>
      <c r="N471" s="347"/>
      <c r="O471" s="347"/>
      <c r="P471" s="347"/>
      <c r="Q471" s="347"/>
      <c r="R471" s="347"/>
      <c r="S471" s="347"/>
      <c r="T471" s="347"/>
      <c r="U471" s="347"/>
      <c r="V471" s="347"/>
      <c r="W471" s="347"/>
      <c r="X471" s="347"/>
      <c r="Y471" s="347"/>
      <c r="Z471" s="347"/>
    </row>
    <row r="472" spans="1:37" ht="28.8" thickTop="1" thickBot="1">
      <c r="A472" s="4" t="s">
        <v>1023</v>
      </c>
      <c r="G472" s="4">
        <v>1</v>
      </c>
      <c r="H472" s="61"/>
      <c r="I472" s="601" t="s">
        <v>1024</v>
      </c>
      <c r="J472" s="601"/>
      <c r="K472" s="301"/>
      <c r="L472" s="301"/>
      <c r="M472" s="62" t="s">
        <v>1025</v>
      </c>
      <c r="N472" s="62"/>
      <c r="O472" s="62"/>
      <c r="P472" s="62"/>
      <c r="Q472" s="62"/>
      <c r="R472" s="62"/>
      <c r="S472" s="62"/>
      <c r="T472" s="62"/>
      <c r="U472" s="62"/>
      <c r="V472" s="62"/>
      <c r="W472" s="392"/>
      <c r="X472" s="415" t="s">
        <v>959</v>
      </c>
      <c r="Y472" s="415" t="s">
        <v>131</v>
      </c>
      <c r="Z472" s="416" t="s">
        <v>916</v>
      </c>
    </row>
    <row r="473" spans="1:37" s="27" customFormat="1" ht="75.599999999999994" thickTop="1" thickBot="1">
      <c r="A473" s="27" t="s">
        <v>1027</v>
      </c>
      <c r="G473" s="27">
        <v>1</v>
      </c>
      <c r="H473" s="598" t="s">
        <v>1028</v>
      </c>
      <c r="I473" s="612" t="str">
        <f>'Principles (All)'!E316</f>
        <v>SRA3.2.1 D.1</v>
      </c>
      <c r="J473" s="613"/>
      <c r="K473" s="604" t="str">
        <f>'Principles (All)'!J316</f>
        <v>There are reliable and transparent data available, or the assessment team is able to collect primary data through observation, surveys, document review and/or interviews in a manner safe for the assessment team or affected workers,</v>
      </c>
      <c r="L473" s="605"/>
      <c r="M473" s="605"/>
      <c r="N473" s="605"/>
      <c r="O473" s="605"/>
      <c r="P473" s="605"/>
      <c r="Q473" s="605"/>
      <c r="R473" s="605"/>
      <c r="S473" s="605"/>
      <c r="T473" s="605"/>
      <c r="U473" s="605"/>
      <c r="V473" s="606"/>
      <c r="W473" s="411" t="str">
        <f>'Principles (All)'!M316</f>
        <v/>
      </c>
      <c r="X473" s="390" t="str">
        <f>'Principles (All)'!N316</f>
        <v>N/A</v>
      </c>
      <c r="Y473" s="390" t="str">
        <f>'Principles (All)'!O316</f>
        <v>N/A</v>
      </c>
      <c r="Z473" s="390" t="str">
        <f>'Principles (All)'!P316</f>
        <v>N/A</v>
      </c>
      <c r="AJ473" s="353" t="str">
        <f t="shared" ref="AJ473:AJ480" si="9">K473&amp;CHAR(10)</f>
        <v xml:space="preserve">There are reliable and transparent data available, or the assessment team is able to collect primary data through observation, surveys, document review and/or interviews in a manner safe for the assessment team or affected workers,
</v>
      </c>
    </row>
    <row r="474" spans="1:37" s="27" customFormat="1" ht="75.599999999999994" thickTop="1" thickBot="1">
      <c r="A474" s="27" t="s">
        <v>1027</v>
      </c>
      <c r="G474" s="27">
        <v>1</v>
      </c>
      <c r="H474" s="599"/>
      <c r="I474" s="612" t="str">
        <f>'Principles (All)'!E317</f>
        <v>SRA3.2.1 D.2</v>
      </c>
      <c r="J474" s="613"/>
      <c r="K474" s="604" t="str">
        <f>'Principles (All)'!J317</f>
        <v>AND - People from within the community hold at least some use rights (e.g., fishing license, quota, concession or land tenure) and own and/or can access assets (e.g., infrastructure, including vessels, farms, and processing facilities),</v>
      </c>
      <c r="L474" s="605"/>
      <c r="M474" s="605"/>
      <c r="N474" s="605"/>
      <c r="O474" s="605"/>
      <c r="P474" s="605"/>
      <c r="Q474" s="605"/>
      <c r="R474" s="605"/>
      <c r="S474" s="605"/>
      <c r="T474" s="605"/>
      <c r="U474" s="605"/>
      <c r="V474" s="606"/>
      <c r="W474" s="411" t="str">
        <f>'Principles (All)'!M317</f>
        <v/>
      </c>
      <c r="X474" s="390" t="str">
        <f>'Principles (All)'!N317</f>
        <v>N/A</v>
      </c>
      <c r="Y474" s="390" t="str">
        <f>'Principles (All)'!O317</f>
        <v>N/A</v>
      </c>
      <c r="Z474" s="390" t="str">
        <f>'Principles (All)'!P317</f>
        <v>N/A</v>
      </c>
      <c r="AJ474" s="353" t="str">
        <f t="shared" si="9"/>
        <v xml:space="preserve">AND - People from within the community hold at least some use rights (e.g., fishing license, quota, concession or land tenure) and own and/or can access assets (e.g., infrastructure, including vessels, farms, and processing facilities),
</v>
      </c>
    </row>
    <row r="475" spans="1:37" s="27" customFormat="1" ht="75.599999999999994" thickTop="1" thickBot="1">
      <c r="A475" s="27" t="s">
        <v>1027</v>
      </c>
      <c r="G475" s="27">
        <v>1</v>
      </c>
      <c r="H475" s="600"/>
      <c r="I475" s="612" t="str">
        <f>'Principles (All)'!E318</f>
        <v>SRA3.2.1 D.3</v>
      </c>
      <c r="J475" s="613"/>
      <c r="K475" s="604" t="str">
        <f>'Principles (All)'!J318</f>
        <v>AND - Consideration is paid to hiring the local workforce. In the case of industrial fisheries/farms/processing facilities, a portion of the labor positions are occupied by the local workforce.</v>
      </c>
      <c r="L475" s="605"/>
      <c r="M475" s="605"/>
      <c r="N475" s="605"/>
      <c r="O475" s="605"/>
      <c r="P475" s="605"/>
      <c r="Q475" s="605"/>
      <c r="R475" s="605"/>
      <c r="S475" s="605"/>
      <c r="T475" s="605"/>
      <c r="U475" s="605"/>
      <c r="V475" s="606"/>
      <c r="W475" s="411" t="str">
        <f>'Principles (All)'!M318</f>
        <v/>
      </c>
      <c r="X475" s="390" t="str">
        <f>'Principles (All)'!N318</f>
        <v>N/A</v>
      </c>
      <c r="Y475" s="390" t="str">
        <f>'Principles (All)'!O318</f>
        <v>N/A</v>
      </c>
      <c r="Z475" s="390" t="str">
        <f>'Principles (All)'!P318</f>
        <v>N/A</v>
      </c>
      <c r="AJ475" s="353" t="str">
        <f t="shared" si="9"/>
        <v xml:space="preserve">AND - Consideration is paid to hiring the local workforce. In the case of industrial fisheries/farms/processing facilities, a portion of the labor positions are occupied by the local workforce.
</v>
      </c>
    </row>
    <row r="476" spans="1:37" s="27" customFormat="1" ht="57" thickTop="1" thickBot="1">
      <c r="A476" s="27" t="s">
        <v>1027</v>
      </c>
      <c r="G476" s="27">
        <v>1</v>
      </c>
      <c r="H476" s="598" t="s">
        <v>1029</v>
      </c>
      <c r="I476" s="607" t="str">
        <f>'Principles (All)'!E319</f>
        <v>SRA3.2.1 D.4</v>
      </c>
      <c r="J476" s="608"/>
      <c r="K476" s="609" t="str">
        <f>'Principles (All)'!J319</f>
        <v>The majority of labor positions (pre-harvest, harvest, and post-harvest activities) are comprised of the local workforce,</v>
      </c>
      <c r="L476" s="610"/>
      <c r="M476" s="610"/>
      <c r="N476" s="610"/>
      <c r="O476" s="610"/>
      <c r="P476" s="610"/>
      <c r="Q476" s="610"/>
      <c r="R476" s="610"/>
      <c r="S476" s="610"/>
      <c r="T476" s="610"/>
      <c r="U476" s="610"/>
      <c r="V476" s="611"/>
      <c r="W476" s="412" t="str">
        <f>'Principles (All)'!M319</f>
        <v/>
      </c>
      <c r="X476" s="391" t="str">
        <f>'Principles (All)'!N319</f>
        <v>N/A</v>
      </c>
      <c r="Y476" s="391" t="str">
        <f>'Principles (All)'!O319</f>
        <v>N/A</v>
      </c>
      <c r="Z476" s="391" t="str">
        <f>'Principles (All)'!P319</f>
        <v>N/A</v>
      </c>
      <c r="AJ476" s="353" t="str">
        <f t="shared" si="9"/>
        <v xml:space="preserve">The majority of labor positions (pre-harvest, harvest, and post-harvest activities) are comprised of the local workforce,
</v>
      </c>
    </row>
    <row r="477" spans="1:37" s="27" customFormat="1" ht="75.599999999999994" thickTop="1" thickBot="1">
      <c r="A477" s="27" t="s">
        <v>1027</v>
      </c>
      <c r="G477" s="27">
        <v>1</v>
      </c>
      <c r="H477" s="599"/>
      <c r="I477" s="607" t="str">
        <f>'Principles (All)'!E320</f>
        <v>SRA3.2.1 D.5</v>
      </c>
      <c r="J477" s="608"/>
      <c r="K477" s="609" t="str">
        <f>'Principles (All)'!J320</f>
        <v>AND – The majority of people from within the community hold use rights (e.g., fishing license, quota, concession or land tenure) and own and/or can access assets (e.g., infrastructure, including vessels, farms, and processing facilities),</v>
      </c>
      <c r="L477" s="610"/>
      <c r="M477" s="610"/>
      <c r="N477" s="610"/>
      <c r="O477" s="610"/>
      <c r="P477" s="610"/>
      <c r="Q477" s="610"/>
      <c r="R477" s="610"/>
      <c r="S477" s="610"/>
      <c r="T477" s="610"/>
      <c r="U477" s="610"/>
      <c r="V477" s="611"/>
      <c r="W477" s="412" t="str">
        <f>'Principles (All)'!M320</f>
        <v/>
      </c>
      <c r="X477" s="391" t="str">
        <f>'Principles (All)'!N320</f>
        <v>N/A</v>
      </c>
      <c r="Y477" s="391" t="str">
        <f>'Principles (All)'!O320</f>
        <v>N/A</v>
      </c>
      <c r="Z477" s="391" t="str">
        <f>'Principles (All)'!P320</f>
        <v>N/A</v>
      </c>
      <c r="AJ477" s="353" t="str">
        <f t="shared" si="9"/>
        <v xml:space="preserve">AND – The majority of people from within the community hold use rights (e.g., fishing license, quota, concession or land tenure) and own and/or can access assets (e.g., infrastructure, including vessels, farms, and processing facilities),
</v>
      </c>
    </row>
    <row r="478" spans="1:37" s="27" customFormat="1" ht="57" thickTop="1" thickBot="1">
      <c r="A478" s="27" t="s">
        <v>1027</v>
      </c>
      <c r="G478" s="27">
        <v>1</v>
      </c>
      <c r="H478" s="599"/>
      <c r="I478" s="607" t="str">
        <f>'Principles (All)'!E321</f>
        <v>SRA3.2.1 D.6</v>
      </c>
      <c r="J478" s="608"/>
      <c r="K478" s="609" t="str">
        <f>'Principles (All)'!J321</f>
        <v>AND - Majority of livelihoods and economic benefits from fishery/farm/facility are distributed and retained locally,</v>
      </c>
      <c r="L478" s="610"/>
      <c r="M478" s="610"/>
      <c r="N478" s="610"/>
      <c r="O478" s="610"/>
      <c r="P478" s="610"/>
      <c r="Q478" s="610"/>
      <c r="R478" s="610"/>
      <c r="S478" s="610"/>
      <c r="T478" s="610"/>
      <c r="U478" s="610"/>
      <c r="V478" s="611"/>
      <c r="W478" s="412" t="str">
        <f>'Principles (All)'!M321</f>
        <v/>
      </c>
      <c r="X478" s="391" t="str">
        <f>'Principles (All)'!N321</f>
        <v>N/A</v>
      </c>
      <c r="Y478" s="391" t="str">
        <f>'Principles (All)'!O321</f>
        <v>N/A</v>
      </c>
      <c r="Z478" s="391" t="str">
        <f>'Principles (All)'!P321</f>
        <v>N/A</v>
      </c>
      <c r="AJ478" s="353" t="str">
        <f t="shared" si="9"/>
        <v xml:space="preserve">AND - Majority of livelihoods and economic benefits from fishery/farm/facility are distributed and retained locally,
</v>
      </c>
    </row>
    <row r="479" spans="1:37" s="27" customFormat="1" ht="57" thickTop="1" thickBot="1">
      <c r="A479" s="27" t="s">
        <v>1027</v>
      </c>
      <c r="G479" s="27">
        <v>1</v>
      </c>
      <c r="H479" s="599"/>
      <c r="I479" s="607" t="str">
        <f>'Principles (All)'!E322</f>
        <v>SRA3.2.1 D.7</v>
      </c>
      <c r="J479" s="608"/>
      <c r="K479" s="609" t="str">
        <f>'Principles (All)'!J322</f>
        <v>AND – There are high employment rates of women in local jobs created by fishery/farm/facility,</v>
      </c>
      <c r="L479" s="610"/>
      <c r="M479" s="610"/>
      <c r="N479" s="610"/>
      <c r="O479" s="610"/>
      <c r="P479" s="610"/>
      <c r="Q479" s="610"/>
      <c r="R479" s="610"/>
      <c r="S479" s="610"/>
      <c r="T479" s="610"/>
      <c r="U479" s="610"/>
      <c r="V479" s="611"/>
      <c r="W479" s="412" t="str">
        <f>'Principles (All)'!M322</f>
        <v/>
      </c>
      <c r="X479" s="391" t="str">
        <f>'Principles (All)'!N322</f>
        <v>N/A</v>
      </c>
      <c r="Y479" s="391" t="str">
        <f>'Principles (All)'!O322</f>
        <v>N/A</v>
      </c>
      <c r="Z479" s="391" t="str">
        <f>'Principles (All)'!P322</f>
        <v>N/A</v>
      </c>
      <c r="AJ479" s="353" t="str">
        <f t="shared" si="9"/>
        <v xml:space="preserve">AND – There are high employment rates of women in local jobs created by fishery/farm/facility,
</v>
      </c>
    </row>
    <row r="480" spans="1:37" s="27" customFormat="1" ht="75.599999999999994" thickTop="1" thickBot="1">
      <c r="A480" s="27" t="s">
        <v>1027</v>
      </c>
      <c r="G480" s="27">
        <v>1</v>
      </c>
      <c r="H480" s="600"/>
      <c r="I480" s="607" t="str">
        <f>'Principles (All)'!E323</f>
        <v>SRA3.2.1 D.8</v>
      </c>
      <c r="J480" s="608"/>
      <c r="K480" s="609" t="str">
        <f>'Principles (All)'!J323</f>
        <v xml:space="preserve">AND – If fishing or aquaculture production is an economic driver for the community, there are capacity building opportunities for community members to participate in fishing or aquaculture activities, including women. </v>
      </c>
      <c r="L480" s="610"/>
      <c r="M480" s="610"/>
      <c r="N480" s="610"/>
      <c r="O480" s="610"/>
      <c r="P480" s="610"/>
      <c r="Q480" s="610"/>
      <c r="R480" s="610"/>
      <c r="S480" s="610"/>
      <c r="T480" s="610"/>
      <c r="U480" s="610"/>
      <c r="V480" s="611"/>
      <c r="W480" s="412" t="str">
        <f>'Principles (All)'!M323</f>
        <v/>
      </c>
      <c r="X480" s="391" t="str">
        <f>'Principles (All)'!N323</f>
        <v>N/A</v>
      </c>
      <c r="Y480" s="391" t="str">
        <f>'Principles (All)'!O323</f>
        <v>N/A</v>
      </c>
      <c r="Z480" s="391" t="str">
        <f>'Principles (All)'!P323</f>
        <v>N/A</v>
      </c>
      <c r="AJ480" s="353" t="str">
        <f t="shared" si="9"/>
        <v xml:space="preserve">AND – If fishing or aquaculture production is an economic driver for the community, there are capacity building opportunities for community members to participate in fishing or aquaculture activities, including women. 
</v>
      </c>
    </row>
    <row r="481" spans="1:37" s="29" customFormat="1" ht="19.8" thickTop="1" thickBot="1">
      <c r="A481" s="4" t="s">
        <v>1015</v>
      </c>
      <c r="C481" s="4"/>
      <c r="G481" s="29">
        <v>1</v>
      </c>
      <c r="I481" s="55" t="str">
        <f>'Principles (All)'!G325</f>
        <v xml:space="preserve">3.2.2: Livelihood security </v>
      </c>
      <c r="J481" s="65"/>
      <c r="K481" s="56"/>
      <c r="L481" s="65"/>
    </row>
    <row r="482" spans="1:37" s="344" customFormat="1" ht="5.4">
      <c r="A482" s="344" t="s">
        <v>1016</v>
      </c>
      <c r="G482" s="344">
        <v>1</v>
      </c>
      <c r="H482" s="345"/>
      <c r="I482" s="346"/>
      <c r="J482" s="347"/>
      <c r="K482" s="348"/>
      <c r="L482" s="349"/>
      <c r="M482" s="348"/>
      <c r="N482" s="347"/>
      <c r="O482" s="347"/>
      <c r="P482" s="347"/>
      <c r="Q482" s="347"/>
      <c r="R482" s="347"/>
      <c r="S482" s="347"/>
      <c r="T482" s="347"/>
      <c r="U482" s="347"/>
      <c r="V482" s="347"/>
      <c r="W482" s="347"/>
      <c r="X482" s="347"/>
      <c r="Y482" s="347"/>
      <c r="Z482" s="347"/>
    </row>
    <row r="483" spans="1:37" s="344" customFormat="1" ht="20.399999999999999">
      <c r="A483" s="35" t="s">
        <v>1048</v>
      </c>
      <c r="G483" s="4">
        <v>1</v>
      </c>
      <c r="H483" s="345"/>
      <c r="I483" s="346"/>
      <c r="J483" s="347"/>
      <c r="K483" s="348"/>
      <c r="L483" s="615" t="s">
        <v>959</v>
      </c>
      <c r="M483" s="615"/>
      <c r="N483" s="615"/>
      <c r="O483" s="615" t="s">
        <v>131</v>
      </c>
      <c r="P483" s="615"/>
      <c r="Q483" s="615"/>
      <c r="R483" s="615" t="s">
        <v>916</v>
      </c>
      <c r="S483" s="615"/>
      <c r="T483" s="615"/>
      <c r="U483" s="347"/>
      <c r="V483" s="347"/>
      <c r="W483" s="347"/>
      <c r="X483" s="347"/>
      <c r="Y483" s="347"/>
      <c r="Z483" s="347"/>
    </row>
    <row r="484" spans="1:37" ht="21" thickBot="1">
      <c r="A484" s="35" t="s">
        <v>1017</v>
      </c>
      <c r="B484" s="4">
        <f>MAX($B$9:B483)+1</f>
        <v>27</v>
      </c>
      <c r="G484" s="4">
        <v>1</v>
      </c>
      <c r="H484" s="602" t="s">
        <v>1018</v>
      </c>
      <c r="I484" s="603"/>
      <c r="J484" s="603"/>
      <c r="K484" s="348"/>
      <c r="L484" s="616" t="str" cm="1">
        <f t="array" ref="L484">IF(ISNUMBER(FIND(L483,'Assessment Information'!$C$59)),INDEX('Summary &amp; Results'!$BB$48:$BB$74,$B484,0),"N/A")</f>
        <v>N/A</v>
      </c>
      <c r="M484" s="617"/>
      <c r="O484" s="616" t="str" cm="1">
        <f t="array" ref="O484">IF(ISNUMBER(FIND(O483,'Assessment Information'!$C$59)),INDEX('Summary &amp; Results'!$BC$48:$BC$74,$B484,0),"N/A")</f>
        <v>N/A</v>
      </c>
      <c r="P484" s="617"/>
      <c r="Q484" s="2"/>
      <c r="R484" s="616" t="str" cm="1">
        <f t="array" ref="R484">IF(ISNUMBER(FIND(R483,'Assessment Information'!$C$59)),INDEX('Summary &amp; Results'!$BD$48:$BD$74,$B484,0),"N/A")</f>
        <v>N/A</v>
      </c>
      <c r="S484" s="617"/>
      <c r="T484" s="2"/>
      <c r="U484" s="2"/>
      <c r="V484" s="2"/>
      <c r="W484" s="2"/>
      <c r="X484" s="2"/>
      <c r="Y484" s="2"/>
      <c r="Z484" s="2"/>
    </row>
    <row r="485" spans="1:37" ht="17.399999999999999" thickTop="1" thickBot="1">
      <c r="A485" s="4" t="s">
        <v>1019</v>
      </c>
      <c r="G485" s="4">
        <v>1</v>
      </c>
      <c r="H485" s="268"/>
      <c r="I485" s="269" t="s">
        <v>1020</v>
      </c>
      <c r="J485" s="267"/>
      <c r="K485" s="265"/>
      <c r="L485" s="1"/>
      <c r="M485" s="266"/>
      <c r="N485" s="2"/>
      <c r="O485" s="2"/>
      <c r="P485" s="2"/>
      <c r="Q485" s="2"/>
      <c r="R485" s="2"/>
      <c r="S485" s="2"/>
      <c r="T485" s="2"/>
      <c r="U485" s="2"/>
      <c r="V485" s="2"/>
      <c r="W485" s="2"/>
      <c r="X485" s="2"/>
      <c r="Y485" s="2"/>
      <c r="Z485" s="2"/>
    </row>
    <row r="486" spans="1:37" ht="33.6" thickTop="1" thickBot="1">
      <c r="A486" s="4" t="s">
        <v>1021</v>
      </c>
      <c r="G486" s="4">
        <v>1</v>
      </c>
      <c r="H486" s="268"/>
      <c r="I486" s="614" t="str">
        <f>'Principles (All)'!R325</f>
        <v/>
      </c>
      <c r="J486" s="614"/>
      <c r="K486" s="614"/>
      <c r="L486" s="614"/>
      <c r="M486" s="614"/>
      <c r="N486" s="614"/>
      <c r="O486" s="614"/>
      <c r="P486" s="614"/>
      <c r="Q486" s="614"/>
      <c r="R486" s="614"/>
      <c r="S486" s="614"/>
      <c r="T486" s="614"/>
      <c r="U486" s="614"/>
      <c r="V486" s="614"/>
      <c r="W486" s="614"/>
      <c r="X486" s="614"/>
      <c r="Y486" s="414"/>
      <c r="Z486" s="2"/>
      <c r="AK486" s="355" t="str">
        <f>I486&amp;CHAR(10)</f>
        <v xml:space="preserve">
</v>
      </c>
    </row>
    <row r="487" spans="1:37" s="344" customFormat="1" ht="6.6" thickTop="1" thickBot="1">
      <c r="A487" s="344" t="s">
        <v>1022</v>
      </c>
      <c r="G487" s="344">
        <v>1</v>
      </c>
      <c r="H487" s="354"/>
      <c r="I487" s="354"/>
      <c r="J487" s="354"/>
      <c r="K487" s="348"/>
      <c r="L487" s="349"/>
      <c r="M487" s="348"/>
      <c r="N487" s="347"/>
      <c r="O487" s="347"/>
      <c r="P487" s="347"/>
      <c r="Q487" s="347"/>
      <c r="R487" s="347"/>
      <c r="S487" s="347"/>
      <c r="T487" s="347"/>
      <c r="U487" s="347"/>
      <c r="V487" s="347"/>
      <c r="W487" s="347"/>
      <c r="X487" s="347"/>
      <c r="Y487" s="347"/>
      <c r="Z487" s="347"/>
    </row>
    <row r="488" spans="1:37" ht="28.8" thickTop="1" thickBot="1">
      <c r="A488" s="4" t="s">
        <v>1023</v>
      </c>
      <c r="G488" s="4">
        <v>1</v>
      </c>
      <c r="H488" s="61"/>
      <c r="I488" s="601" t="s">
        <v>1024</v>
      </c>
      <c r="J488" s="601"/>
      <c r="K488" s="301"/>
      <c r="L488" s="301"/>
      <c r="M488" s="62" t="s">
        <v>1025</v>
      </c>
      <c r="N488" s="62"/>
      <c r="O488" s="62"/>
      <c r="P488" s="62"/>
      <c r="Q488" s="62"/>
      <c r="R488" s="62"/>
      <c r="S488" s="62"/>
      <c r="T488" s="62"/>
      <c r="U488" s="62"/>
      <c r="V488" s="62"/>
      <c r="W488" s="392"/>
      <c r="X488" s="415" t="s">
        <v>959</v>
      </c>
      <c r="Y488" s="415" t="s">
        <v>131</v>
      </c>
      <c r="Z488" s="416" t="s">
        <v>916</v>
      </c>
    </row>
    <row r="489" spans="1:37" s="27" customFormat="1" ht="75.599999999999994" thickTop="1" thickBot="1">
      <c r="A489" s="27" t="s">
        <v>1027</v>
      </c>
      <c r="G489" s="27">
        <v>1</v>
      </c>
      <c r="H489" s="598" t="s">
        <v>1028</v>
      </c>
      <c r="I489" s="612" t="str">
        <f>'Principles (All)'!E326</f>
        <v>SRA3.2.2 D.1</v>
      </c>
      <c r="J489" s="613"/>
      <c r="K489" s="604" t="str">
        <f>'Principles (All)'!J326</f>
        <v>There are reliable and transparent data available, or the assessment team is able to collect primary data through observation, surveys, document review and/or interviews in a manner safe for the assessment team or affected workers,</v>
      </c>
      <c r="L489" s="605"/>
      <c r="M489" s="605"/>
      <c r="N489" s="605"/>
      <c r="O489" s="605"/>
      <c r="P489" s="605"/>
      <c r="Q489" s="605"/>
      <c r="R489" s="605"/>
      <c r="S489" s="605"/>
      <c r="T489" s="605"/>
      <c r="U489" s="605"/>
      <c r="V489" s="606"/>
      <c r="W489" s="411" t="str">
        <f>'Principles (All)'!M326</f>
        <v/>
      </c>
      <c r="X489" s="390" t="str">
        <f>'Principles (All)'!N326</f>
        <v>N/A</v>
      </c>
      <c r="Y489" s="390" t="str">
        <f>'Principles (All)'!O326</f>
        <v>N/A</v>
      </c>
      <c r="Z489" s="390" t="str">
        <f>'Principles (All)'!P326</f>
        <v>N/A</v>
      </c>
      <c r="AJ489" s="353" t="str">
        <f>K489&amp;CHAR(10)</f>
        <v xml:space="preserve">There are reliable and transparent data available, or the assessment team is able to collect primary data through observation, surveys, document review and/or interviews in a manner safe for the assessment team or affected workers,
</v>
      </c>
    </row>
    <row r="490" spans="1:37" s="27" customFormat="1" ht="57" thickTop="1" thickBot="1">
      <c r="A490" s="27" t="s">
        <v>1027</v>
      </c>
      <c r="G490" s="27">
        <v>1</v>
      </c>
      <c r="H490" s="599"/>
      <c r="I490" s="612" t="str">
        <f>'Principles (All)'!E327</f>
        <v>SRA3.2.2 D.2</v>
      </c>
      <c r="J490" s="613"/>
      <c r="K490" s="604" t="str">
        <f>'Principles (All)'!J327</f>
        <v>AND - Workers operate under a license(s), are recognized as part of the formal sector, or hold legally recognized land tenure/access rights,</v>
      </c>
      <c r="L490" s="605"/>
      <c r="M490" s="605"/>
      <c r="N490" s="605"/>
      <c r="O490" s="605"/>
      <c r="P490" s="605"/>
      <c r="Q490" s="605"/>
      <c r="R490" s="605"/>
      <c r="S490" s="605"/>
      <c r="T490" s="605"/>
      <c r="U490" s="605"/>
      <c r="V490" s="606"/>
      <c r="W490" s="411" t="str">
        <f>'Principles (All)'!M327</f>
        <v/>
      </c>
      <c r="X490" s="390" t="str">
        <f>'Principles (All)'!N327</f>
        <v>N/A</v>
      </c>
      <c r="Y490" s="390" t="str">
        <f>'Principles (All)'!O327</f>
        <v>N/A</v>
      </c>
      <c r="Z490" s="390" t="str">
        <f>'Principles (All)'!P327</f>
        <v>N/A</v>
      </c>
      <c r="AJ490" s="353" t="str">
        <f>K490&amp;CHAR(10)</f>
        <v xml:space="preserve">AND - Workers operate under a license(s), are recognized as part of the formal sector, or hold legally recognized land tenure/access rights,
</v>
      </c>
    </row>
    <row r="491" spans="1:37" s="27" customFormat="1" ht="57" thickTop="1" thickBot="1">
      <c r="A491" s="27" t="s">
        <v>1027</v>
      </c>
      <c r="G491" s="27">
        <v>1</v>
      </c>
      <c r="H491" s="599"/>
      <c r="I491" s="612" t="str">
        <f>'Principles (All)'!E328</f>
        <v>SRA3.2.2 D.3</v>
      </c>
      <c r="J491" s="613"/>
      <c r="K491" s="604" t="str">
        <f>'Principles (All)'!J328</f>
        <v>AND - Workers have harvesting access (formally or informally) to more than one species/species group,</v>
      </c>
      <c r="L491" s="605"/>
      <c r="M491" s="605"/>
      <c r="N491" s="605"/>
      <c r="O491" s="605"/>
      <c r="P491" s="605"/>
      <c r="Q491" s="605"/>
      <c r="R491" s="605"/>
      <c r="S491" s="605"/>
      <c r="T491" s="605"/>
      <c r="U491" s="605"/>
      <c r="V491" s="606"/>
      <c r="W491" s="411" t="str">
        <f>'Principles (All)'!M328</f>
        <v/>
      </c>
      <c r="X491" s="390" t="str">
        <f>'Principles (All)'!N328</f>
        <v>N/A</v>
      </c>
      <c r="Y491" s="390" t="str">
        <f>'Principles (All)'!O328</f>
        <v>N/A</v>
      </c>
      <c r="Z491" s="390" t="str">
        <f>'Principles (All)'!P328</f>
        <v>N/A</v>
      </c>
      <c r="AJ491" s="353" t="str">
        <f>K491&amp;CHAR(10)</f>
        <v xml:space="preserve">AND - Workers have harvesting access (formally or informally) to more than one species/species group,
</v>
      </c>
    </row>
    <row r="492" spans="1:37" s="27" customFormat="1" ht="57" thickTop="1" thickBot="1">
      <c r="A492" s="27" t="s">
        <v>1027</v>
      </c>
      <c r="G492" s="27">
        <v>1</v>
      </c>
      <c r="H492" s="599"/>
      <c r="I492" s="612" t="str">
        <f>'Principles (All)'!E329</f>
        <v>SRA3.2.2 D.4</v>
      </c>
      <c r="J492" s="613"/>
      <c r="K492" s="604" t="str">
        <f>'Principles (All)'!J329</f>
        <v>AND - Workers have access to fishing/farming gear needed to fulfill livelihood responsibilities (e.g., ice, engines, boats, gear, fuel, bait, etc.),</v>
      </c>
      <c r="L492" s="605"/>
      <c r="M492" s="605"/>
      <c r="N492" s="605"/>
      <c r="O492" s="605"/>
      <c r="P492" s="605"/>
      <c r="Q492" s="605"/>
      <c r="R492" s="605"/>
      <c r="S492" s="605"/>
      <c r="T492" s="605"/>
      <c r="U492" s="605"/>
      <c r="V492" s="606"/>
      <c r="W492" s="411" t="str">
        <f>'Principles (All)'!M329</f>
        <v/>
      </c>
      <c r="X492" s="390" t="str">
        <f>'Principles (All)'!N329</f>
        <v>N/A</v>
      </c>
      <c r="Y492" s="390" t="str">
        <f>'Principles (All)'!O329</f>
        <v>N/A</v>
      </c>
      <c r="Z492" s="390" t="str">
        <f>'Principles (All)'!P329</f>
        <v>N/A</v>
      </c>
      <c r="AJ492" s="353" t="str">
        <f>K492&amp;CHAR(10)</f>
        <v xml:space="preserve">AND - Workers have access to fishing/farming gear needed to fulfill livelihood responsibilities (e.g., ice, engines, boats, gear, fuel, bait, etc.),
</v>
      </c>
    </row>
    <row r="493" spans="1:37" s="27" customFormat="1" ht="57" thickTop="1" thickBot="1">
      <c r="A493" s="27" t="s">
        <v>1027</v>
      </c>
      <c r="G493" s="27">
        <v>1</v>
      </c>
      <c r="H493" s="599"/>
      <c r="I493" s="612" t="str">
        <f>'Principles (All)'!E330</f>
        <v>SRA3.2.2 D.5</v>
      </c>
      <c r="J493" s="613"/>
      <c r="K493" s="604" t="str">
        <f>'Principles (All)'!J330</f>
        <v>AND - Workers, or someone in their household, have alternative livelihoods outside of the fishery/farm,</v>
      </c>
      <c r="L493" s="605"/>
      <c r="M493" s="605"/>
      <c r="N493" s="605"/>
      <c r="O493" s="605"/>
      <c r="P493" s="605"/>
      <c r="Q493" s="605"/>
      <c r="R493" s="605"/>
      <c r="S493" s="605"/>
      <c r="T493" s="605"/>
      <c r="U493" s="605"/>
      <c r="V493" s="606"/>
      <c r="W493" s="411" t="str">
        <f>'Principles (All)'!M330</f>
        <v/>
      </c>
      <c r="X493" s="390" t="str">
        <f>'Principles (All)'!N330</f>
        <v>N/A</v>
      </c>
      <c r="Y493" s="390" t="str">
        <f>'Principles (All)'!O330</f>
        <v>N/A</v>
      </c>
      <c r="Z493" s="390" t="str">
        <f>'Principles (All)'!P330</f>
        <v>N/A</v>
      </c>
      <c r="AJ493" s="353" t="str">
        <f t="shared" ref="AJ493:AJ501" si="10">K493&amp;CHAR(10)</f>
        <v xml:space="preserve">AND - Workers, or someone in their household, have alternative livelihoods outside of the fishery/farm,
</v>
      </c>
    </row>
    <row r="494" spans="1:37" s="27" customFormat="1" ht="57" thickTop="1" thickBot="1">
      <c r="A494" s="27" t="s">
        <v>1027</v>
      </c>
      <c r="G494" s="27">
        <v>1</v>
      </c>
      <c r="H494" s="599"/>
      <c r="I494" s="612" t="str">
        <f>'Principles (All)'!E331</f>
        <v>SRA3.2.2 D.6</v>
      </c>
      <c r="J494" s="613"/>
      <c r="K494" s="604" t="str">
        <f>'Principles (All)'!J331</f>
        <v>AND - The average age of workers aligns with the average age of the overall workforce within the country, and new fishers/farmers/workers are joining the workforce,</v>
      </c>
      <c r="L494" s="605"/>
      <c r="M494" s="605"/>
      <c r="N494" s="605"/>
      <c r="O494" s="605"/>
      <c r="P494" s="605"/>
      <c r="Q494" s="605"/>
      <c r="R494" s="605"/>
      <c r="S494" s="605"/>
      <c r="T494" s="605"/>
      <c r="U494" s="605"/>
      <c r="V494" s="606"/>
      <c r="W494" s="411" t="str">
        <f>'Principles (All)'!M331</f>
        <v/>
      </c>
      <c r="X494" s="390" t="str">
        <f>'Principles (All)'!N331</f>
        <v>N/A</v>
      </c>
      <c r="Y494" s="390" t="str">
        <f>'Principles (All)'!O331</f>
        <v>N/A</v>
      </c>
      <c r="Z494" s="390" t="str">
        <f>'Principles (All)'!P331</f>
        <v>N/A</v>
      </c>
      <c r="AJ494" s="353" t="str">
        <f t="shared" si="10"/>
        <v xml:space="preserve">AND - The average age of workers aligns with the average age of the overall workforce within the country, and new fishers/farmers/workers are joining the workforce,
</v>
      </c>
    </row>
    <row r="495" spans="1:37" s="27" customFormat="1" ht="38.4" thickTop="1" thickBot="1">
      <c r="A495" s="27" t="s">
        <v>1027</v>
      </c>
      <c r="G495" s="27">
        <v>1</v>
      </c>
      <c r="H495" s="600"/>
      <c r="I495" s="612" t="str">
        <f>'Principles (All)'!E332</f>
        <v>SRA3.2.2 D.7</v>
      </c>
      <c r="J495" s="613"/>
      <c r="K495" s="604" t="str">
        <f>'Principles (All)'!J332</f>
        <v>AND – Workers do not have to work excessive hours that may compromise their safety.</v>
      </c>
      <c r="L495" s="605"/>
      <c r="M495" s="605"/>
      <c r="N495" s="605"/>
      <c r="O495" s="605"/>
      <c r="P495" s="605"/>
      <c r="Q495" s="605"/>
      <c r="R495" s="605"/>
      <c r="S495" s="605"/>
      <c r="T495" s="605"/>
      <c r="U495" s="605"/>
      <c r="V495" s="606"/>
      <c r="W495" s="411" t="str">
        <f>'Principles (All)'!M332</f>
        <v/>
      </c>
      <c r="X495" s="390" t="str">
        <f>'Principles (All)'!N332</f>
        <v>N/A</v>
      </c>
      <c r="Y495" s="390" t="str">
        <f>'Principles (All)'!O332</f>
        <v>N/A</v>
      </c>
      <c r="Z495" s="390" t="str">
        <f>'Principles (All)'!P332</f>
        <v>N/A</v>
      </c>
      <c r="AJ495" s="353" t="str">
        <f t="shared" si="10"/>
        <v xml:space="preserve">AND – Workers do not have to work excessive hours that may compromise their safety.
</v>
      </c>
    </row>
    <row r="496" spans="1:37" s="27" customFormat="1" ht="57" thickTop="1" thickBot="1">
      <c r="A496" s="27" t="s">
        <v>1027</v>
      </c>
      <c r="G496" s="27">
        <v>1</v>
      </c>
      <c r="H496" s="598" t="s">
        <v>1029</v>
      </c>
      <c r="I496" s="607" t="str">
        <f>'Principles (All)'!E333</f>
        <v>SRA3.2.2 D.8</v>
      </c>
      <c r="J496" s="608"/>
      <c r="K496" s="609" t="str">
        <f>'Principles (All)'!J333</f>
        <v>Male and female workers have formal (legal) access to a portfolio of species/species groups and gear types.</v>
      </c>
      <c r="L496" s="610"/>
      <c r="M496" s="610"/>
      <c r="N496" s="610"/>
      <c r="O496" s="610"/>
      <c r="P496" s="610"/>
      <c r="Q496" s="610"/>
      <c r="R496" s="610"/>
      <c r="S496" s="610"/>
      <c r="T496" s="610"/>
      <c r="U496" s="610"/>
      <c r="V496" s="611"/>
      <c r="W496" s="412" t="str">
        <f>'Principles (All)'!M333</f>
        <v/>
      </c>
      <c r="X496" s="391" t="str">
        <f>'Principles (All)'!N333</f>
        <v>N/A</v>
      </c>
      <c r="Y496" s="391" t="str">
        <f>'Principles (All)'!O333</f>
        <v>N/A</v>
      </c>
      <c r="Z496" s="391" t="str">
        <f>'Principles (All)'!P333</f>
        <v>N/A</v>
      </c>
      <c r="AJ496" s="353" t="str">
        <f t="shared" si="10"/>
        <v xml:space="preserve">Male and female workers have formal (legal) access to a portfolio of species/species groups and gear types.
</v>
      </c>
    </row>
    <row r="497" spans="1:38" s="27" customFormat="1" ht="38.4" thickTop="1" thickBot="1">
      <c r="A497" s="27" t="s">
        <v>1027</v>
      </c>
      <c r="G497" s="27">
        <v>1</v>
      </c>
      <c r="H497" s="599"/>
      <c r="I497" s="607" t="str">
        <f>'Principles (All)'!E334</f>
        <v>SRA3.2.2 D.9</v>
      </c>
      <c r="J497" s="608"/>
      <c r="K497" s="609" t="str">
        <f>'Principles (All)'!J334</f>
        <v>AND - Formalized training is provided to fishers/farmers on how to add value to their product,</v>
      </c>
      <c r="L497" s="610"/>
      <c r="M497" s="610"/>
      <c r="N497" s="610"/>
      <c r="O497" s="610"/>
      <c r="P497" s="610"/>
      <c r="Q497" s="610"/>
      <c r="R497" s="610"/>
      <c r="S497" s="610"/>
      <c r="T497" s="610"/>
      <c r="U497" s="610"/>
      <c r="V497" s="611"/>
      <c r="W497" s="412" t="str">
        <f>'Principles (All)'!M334</f>
        <v/>
      </c>
      <c r="X497" s="391" t="str">
        <f>'Principles (All)'!N334</f>
        <v>N/A</v>
      </c>
      <c r="Y497" s="391" t="str">
        <f>'Principles (All)'!O334</f>
        <v>N/A</v>
      </c>
      <c r="Z497" s="391" t="str">
        <f>'Principles (All)'!P334</f>
        <v>N/A</v>
      </c>
      <c r="AJ497" s="353" t="str">
        <f t="shared" si="10"/>
        <v xml:space="preserve">AND - Formalized training is provided to fishers/farmers on how to add value to their product,
</v>
      </c>
    </row>
    <row r="498" spans="1:38" s="27" customFormat="1" ht="75.599999999999994" thickTop="1" thickBot="1">
      <c r="A498" s="27" t="s">
        <v>1027</v>
      </c>
      <c r="G498" s="27">
        <v>1</v>
      </c>
      <c r="H498" s="599"/>
      <c r="I498" s="607" t="str">
        <f>'Principles (All)'!E335</f>
        <v>SRA3.2.2 D.10</v>
      </c>
      <c r="J498" s="608"/>
      <c r="K498" s="609" t="str">
        <f>'Principles (All)'!J335</f>
        <v>AND – Male and female workers have ownership over their fishing/aquaculture gear (e.g., ice, engines, boats, gear, fuel, bait etc.), or have legally recognized land tenure needed to fulfill livelihood responsibilities,</v>
      </c>
      <c r="L498" s="610"/>
      <c r="M498" s="610"/>
      <c r="N498" s="610"/>
      <c r="O498" s="610"/>
      <c r="P498" s="610"/>
      <c r="Q498" s="610"/>
      <c r="R498" s="610"/>
      <c r="S498" s="610"/>
      <c r="T498" s="610"/>
      <c r="U498" s="610"/>
      <c r="V498" s="611"/>
      <c r="W498" s="412" t="str">
        <f>'Principles (All)'!M335</f>
        <v/>
      </c>
      <c r="X498" s="391" t="str">
        <f>'Principles (All)'!N335</f>
        <v>N/A</v>
      </c>
      <c r="Y498" s="391" t="str">
        <f>'Principles (All)'!O335</f>
        <v>N/A</v>
      </c>
      <c r="Z498" s="391" t="str">
        <f>'Principles (All)'!P335</f>
        <v>N/A</v>
      </c>
      <c r="AJ498" s="353" t="str">
        <f t="shared" si="10"/>
        <v xml:space="preserve">AND – Male and female workers have ownership over their fishing/aquaculture gear (e.g., ice, engines, boats, gear, fuel, bait etc.), or have legally recognized land tenure needed to fulfill livelihood responsibilities,
</v>
      </c>
    </row>
    <row r="499" spans="1:38" s="27" customFormat="1" ht="38.4" thickTop="1" thickBot="1">
      <c r="A499" s="27" t="s">
        <v>1027</v>
      </c>
      <c r="G499" s="27">
        <v>1</v>
      </c>
      <c r="H499" s="599"/>
      <c r="I499" s="607" t="str">
        <f>'Principles (All)'!E336</f>
        <v>SRA3.2.2 D.11</v>
      </c>
      <c r="J499" s="608"/>
      <c r="K499" s="609" t="str">
        <f>'Principles (All)'!J336</f>
        <v>AND - New workers including women are being recruited into the workforce,</v>
      </c>
      <c r="L499" s="610"/>
      <c r="M499" s="610"/>
      <c r="N499" s="610"/>
      <c r="O499" s="610"/>
      <c r="P499" s="610"/>
      <c r="Q499" s="610"/>
      <c r="R499" s="610"/>
      <c r="S499" s="610"/>
      <c r="T499" s="610"/>
      <c r="U499" s="610"/>
      <c r="V499" s="611"/>
      <c r="W499" s="412" t="str">
        <f>'Principles (All)'!M336</f>
        <v/>
      </c>
      <c r="X499" s="391" t="str">
        <f>'Principles (All)'!N336</f>
        <v>N/A</v>
      </c>
      <c r="Y499" s="391" t="str">
        <f>'Principles (All)'!O336</f>
        <v>N/A</v>
      </c>
      <c r="Z499" s="391" t="str">
        <f>'Principles (All)'!P336</f>
        <v>N/A</v>
      </c>
      <c r="AJ499" s="353" t="str">
        <f t="shared" si="10"/>
        <v xml:space="preserve">AND - New workers including women are being recruited into the workforce,
</v>
      </c>
    </row>
    <row r="500" spans="1:38" s="27" customFormat="1" ht="57" thickTop="1" thickBot="1">
      <c r="A500" s="27" t="s">
        <v>1027</v>
      </c>
      <c r="G500" s="27">
        <v>1</v>
      </c>
      <c r="H500" s="599"/>
      <c r="I500" s="607" t="str">
        <f>'Principles (All)'!E337</f>
        <v>SRA3.2.2 D.12</v>
      </c>
      <c r="J500" s="608"/>
      <c r="K500" s="609" t="str">
        <f>'Principles (All)'!J337</f>
        <v>AND - Women are increasingly taking leadership roles in the supply chain and fishing/aquaculture communities,</v>
      </c>
      <c r="L500" s="610"/>
      <c r="M500" s="610"/>
      <c r="N500" s="610"/>
      <c r="O500" s="610"/>
      <c r="P500" s="610"/>
      <c r="Q500" s="610"/>
      <c r="R500" s="610"/>
      <c r="S500" s="610"/>
      <c r="T500" s="610"/>
      <c r="U500" s="610"/>
      <c r="V500" s="611"/>
      <c r="W500" s="412" t="str">
        <f>'Principles (All)'!M337</f>
        <v/>
      </c>
      <c r="X500" s="391" t="str">
        <f>'Principles (All)'!N337</f>
        <v>N/A</v>
      </c>
      <c r="Y500" s="391" t="str">
        <f>'Principles (All)'!O337</f>
        <v>N/A</v>
      </c>
      <c r="Z500" s="391" t="str">
        <f>'Principles (All)'!P337</f>
        <v>N/A</v>
      </c>
      <c r="AJ500" s="353" t="str">
        <f t="shared" si="10"/>
        <v xml:space="preserve">AND - Women are increasingly taking leadership roles in the supply chain and fishing/aquaculture communities,
</v>
      </c>
    </row>
    <row r="501" spans="1:38" s="27" customFormat="1" ht="57" thickTop="1" thickBot="1">
      <c r="A501" s="27" t="s">
        <v>1027</v>
      </c>
      <c r="G501" s="27">
        <v>1</v>
      </c>
      <c r="H501" s="600"/>
      <c r="I501" s="607" t="str">
        <f>'Principles (All)'!E338</f>
        <v>SRA3.2.2 D.13</v>
      </c>
      <c r="J501" s="608"/>
      <c r="K501" s="609" t="str">
        <f>'Principles (All)'!J338</f>
        <v>AND - Workers have access to professional development training or capacity building either inside the fishery/farm or outside (in alternative livelihoods).</v>
      </c>
      <c r="L501" s="610"/>
      <c r="M501" s="610"/>
      <c r="N501" s="610"/>
      <c r="O501" s="610"/>
      <c r="P501" s="610"/>
      <c r="Q501" s="610"/>
      <c r="R501" s="610"/>
      <c r="S501" s="610"/>
      <c r="T501" s="610"/>
      <c r="U501" s="610"/>
      <c r="V501" s="611"/>
      <c r="W501" s="412" t="str">
        <f>'Principles (All)'!M338</f>
        <v/>
      </c>
      <c r="X501" s="391" t="str">
        <f>'Principles (All)'!N338</f>
        <v>N/A</v>
      </c>
      <c r="Y501" s="391" t="str">
        <f>'Principles (All)'!O338</f>
        <v>N/A</v>
      </c>
      <c r="Z501" s="391" t="str">
        <f>'Principles (All)'!P338</f>
        <v>N/A</v>
      </c>
      <c r="AJ501" s="353" t="str">
        <f t="shared" si="10"/>
        <v xml:space="preserve">AND - Workers have access to professional development training or capacity building either inside the fishery/farm or outside (in alternative livelihoods).
</v>
      </c>
    </row>
    <row r="502" spans="1:38" ht="13.8" thickTop="1">
      <c r="G502" s="4">
        <v>1</v>
      </c>
      <c r="X502" s="4"/>
      <c r="Y502" s="4"/>
      <c r="Z502" s="4"/>
    </row>
    <row r="503" spans="1:38" ht="24">
      <c r="G503" s="4">
        <v>1</v>
      </c>
      <c r="H503" s="258" t="s">
        <v>1032</v>
      </c>
      <c r="X503" s="4"/>
      <c r="Y503" s="4"/>
      <c r="Z503" s="4"/>
    </row>
    <row r="504" spans="1:38">
      <c r="G504" s="4">
        <v>1</v>
      </c>
      <c r="X504" s="4"/>
      <c r="Y504" s="4"/>
      <c r="Z504" s="4"/>
    </row>
    <row r="505" spans="1:38" ht="22.8">
      <c r="G505" s="370">
        <v>1</v>
      </c>
      <c r="H505" s="4" t="str">
        <f>IF('Assessment Information'!B159="","",'Assessment Information'!A159)</f>
        <v/>
      </c>
      <c r="I505" s="620" t="str">
        <f>IF('Assessment Information'!B159="","",'Assessment Information'!B159)</f>
        <v/>
      </c>
      <c r="J505" s="620"/>
      <c r="K505" s="620"/>
      <c r="L505" s="620"/>
      <c r="M505" s="620"/>
      <c r="N505" s="620"/>
      <c r="O505" s="620"/>
      <c r="P505" s="620"/>
      <c r="Q505" s="620"/>
      <c r="R505" s="620"/>
      <c r="S505" s="620"/>
      <c r="T505" s="620"/>
      <c r="U505" s="620"/>
      <c r="V505" s="620"/>
      <c r="W505" s="620"/>
      <c r="X505" s="620"/>
      <c r="Y505" s="620"/>
      <c r="Z505" s="620"/>
      <c r="AL505" s="4" t="str">
        <f>I505</f>
        <v/>
      </c>
    </row>
    <row r="506" spans="1:38" ht="22.8" hidden="1">
      <c r="G506" s="370">
        <f>IF(I506="",0,1)</f>
        <v>0</v>
      </c>
      <c r="H506" s="4" t="str">
        <f>IF('Assessment Information'!B160="","",'Assessment Information'!A160)</f>
        <v/>
      </c>
      <c r="I506" s="597" t="str">
        <f>IF('Assessment Information'!B160="","",'Assessment Information'!B160)</f>
        <v/>
      </c>
      <c r="J506" s="597"/>
      <c r="K506" s="597"/>
      <c r="L506" s="597"/>
      <c r="M506" s="597"/>
      <c r="N506" s="597"/>
      <c r="O506" s="597"/>
      <c r="P506" s="597"/>
      <c r="Q506" s="597"/>
      <c r="R506" s="597"/>
      <c r="S506" s="597"/>
      <c r="T506" s="597"/>
      <c r="U506" s="597"/>
      <c r="V506" s="597"/>
      <c r="W506" s="597"/>
      <c r="X506" s="597"/>
      <c r="Y506" s="597"/>
      <c r="Z506" s="597"/>
      <c r="AL506" s="4" t="str">
        <f t="shared" ref="AL506:AL554" si="11">I506</f>
        <v/>
      </c>
    </row>
    <row r="507" spans="1:38" ht="22.8" hidden="1">
      <c r="G507" s="370">
        <f t="shared" ref="G507:G554" si="12">IF(I507="",0,1)</f>
        <v>0</v>
      </c>
      <c r="H507" s="4" t="str">
        <f>IF('Assessment Information'!B161="","",'Assessment Information'!A161)</f>
        <v/>
      </c>
      <c r="I507" s="597" t="str">
        <f>IF('Assessment Information'!B161="","",'Assessment Information'!B161)</f>
        <v/>
      </c>
      <c r="J507" s="597"/>
      <c r="K507" s="597"/>
      <c r="L507" s="597"/>
      <c r="M507" s="597"/>
      <c r="N507" s="597"/>
      <c r="O507" s="597"/>
      <c r="P507" s="597"/>
      <c r="Q507" s="597"/>
      <c r="R507" s="597"/>
      <c r="S507" s="597"/>
      <c r="T507" s="597"/>
      <c r="U507" s="597"/>
      <c r="V507" s="597"/>
      <c r="W507" s="597"/>
      <c r="X507" s="597"/>
      <c r="Y507" s="597"/>
      <c r="Z507" s="597"/>
      <c r="AL507" s="4" t="str">
        <f t="shared" si="11"/>
        <v/>
      </c>
    </row>
    <row r="508" spans="1:38" ht="22.8" hidden="1">
      <c r="G508" s="370">
        <f t="shared" si="12"/>
        <v>0</v>
      </c>
      <c r="H508" s="4" t="str">
        <f>IF('Assessment Information'!B162="","",'Assessment Information'!A162)</f>
        <v/>
      </c>
      <c r="I508" s="597" t="str">
        <f>IF('Assessment Information'!B162="","",'Assessment Information'!B162)</f>
        <v/>
      </c>
      <c r="J508" s="597"/>
      <c r="K508" s="597"/>
      <c r="L508" s="597"/>
      <c r="M508" s="597"/>
      <c r="N508" s="597"/>
      <c r="O508" s="597"/>
      <c r="P508" s="597"/>
      <c r="Q508" s="597"/>
      <c r="R508" s="597"/>
      <c r="S508" s="597"/>
      <c r="T508" s="597"/>
      <c r="U508" s="597"/>
      <c r="V508" s="597"/>
      <c r="W508" s="597"/>
      <c r="X508" s="597"/>
      <c r="Y508" s="597"/>
      <c r="Z508" s="597"/>
      <c r="AL508" s="4" t="str">
        <f t="shared" si="11"/>
        <v/>
      </c>
    </row>
    <row r="509" spans="1:38" ht="22.8" hidden="1">
      <c r="G509" s="370">
        <f t="shared" si="12"/>
        <v>0</v>
      </c>
      <c r="H509" s="4" t="str">
        <f>IF('Assessment Information'!B163="","",'Assessment Information'!A163)</f>
        <v/>
      </c>
      <c r="I509" s="597" t="str">
        <f>IF('Assessment Information'!B163="","",'Assessment Information'!B163)</f>
        <v/>
      </c>
      <c r="J509" s="597"/>
      <c r="K509" s="597"/>
      <c r="L509" s="597"/>
      <c r="M509" s="597"/>
      <c r="N509" s="597"/>
      <c r="O509" s="597"/>
      <c r="P509" s="597"/>
      <c r="Q509" s="597"/>
      <c r="R509" s="597"/>
      <c r="S509" s="597"/>
      <c r="T509" s="597"/>
      <c r="U509" s="597"/>
      <c r="V509" s="597"/>
      <c r="W509" s="597"/>
      <c r="X509" s="597"/>
      <c r="Y509" s="597"/>
      <c r="Z509" s="597"/>
      <c r="AL509" s="4" t="str">
        <f t="shared" si="11"/>
        <v/>
      </c>
    </row>
    <row r="510" spans="1:38" ht="22.8" hidden="1">
      <c r="G510" s="370">
        <f t="shared" si="12"/>
        <v>0</v>
      </c>
      <c r="H510" s="4" t="str">
        <f>IF('Assessment Information'!B164="","",'Assessment Information'!A164)</f>
        <v/>
      </c>
      <c r="I510" s="597" t="str">
        <f>IF('Assessment Information'!B164="","",'Assessment Information'!B164)</f>
        <v/>
      </c>
      <c r="J510" s="597"/>
      <c r="K510" s="597"/>
      <c r="L510" s="597"/>
      <c r="M510" s="597"/>
      <c r="N510" s="597"/>
      <c r="O510" s="597"/>
      <c r="P510" s="597"/>
      <c r="Q510" s="597"/>
      <c r="R510" s="597"/>
      <c r="S510" s="597"/>
      <c r="T510" s="597"/>
      <c r="U510" s="597"/>
      <c r="V510" s="597"/>
      <c r="W510" s="597"/>
      <c r="X510" s="597"/>
      <c r="Y510" s="597"/>
      <c r="Z510" s="597"/>
      <c r="AL510" s="4" t="str">
        <f t="shared" si="11"/>
        <v/>
      </c>
    </row>
    <row r="511" spans="1:38" ht="22.8" hidden="1">
      <c r="G511" s="370">
        <f t="shared" si="12"/>
        <v>0</v>
      </c>
      <c r="H511" s="4" t="str">
        <f>IF('Assessment Information'!B165="","",'Assessment Information'!A165)</f>
        <v/>
      </c>
      <c r="I511" s="597" t="str">
        <f>IF('Assessment Information'!B165="","",'Assessment Information'!B165)</f>
        <v/>
      </c>
      <c r="J511" s="597"/>
      <c r="K511" s="597"/>
      <c r="L511" s="597"/>
      <c r="M511" s="597"/>
      <c r="N511" s="597"/>
      <c r="O511" s="597"/>
      <c r="P511" s="597"/>
      <c r="Q511" s="597"/>
      <c r="R511" s="597"/>
      <c r="S511" s="597"/>
      <c r="T511" s="597"/>
      <c r="U511" s="597"/>
      <c r="V511" s="597"/>
      <c r="W511" s="597"/>
      <c r="X511" s="597"/>
      <c r="Y511" s="597"/>
      <c r="Z511" s="597"/>
      <c r="AL511" s="4" t="str">
        <f t="shared" si="11"/>
        <v/>
      </c>
    </row>
    <row r="512" spans="1:38" ht="22.8" hidden="1">
      <c r="G512" s="370">
        <f t="shared" si="12"/>
        <v>0</v>
      </c>
      <c r="H512" s="4" t="str">
        <f>IF('Assessment Information'!B166="","",'Assessment Information'!A166)</f>
        <v/>
      </c>
      <c r="I512" s="597" t="str">
        <f>IF('Assessment Information'!B166="","",'Assessment Information'!B166)</f>
        <v/>
      </c>
      <c r="J512" s="597"/>
      <c r="K512" s="597"/>
      <c r="L512" s="597"/>
      <c r="M512" s="597"/>
      <c r="N512" s="597"/>
      <c r="O512" s="597"/>
      <c r="P512" s="597"/>
      <c r="Q512" s="597"/>
      <c r="R512" s="597"/>
      <c r="S512" s="597"/>
      <c r="T512" s="597"/>
      <c r="U512" s="597"/>
      <c r="V512" s="597"/>
      <c r="W512" s="597"/>
      <c r="X512" s="597"/>
      <c r="Y512" s="597"/>
      <c r="Z512" s="597"/>
      <c r="AL512" s="4" t="str">
        <f t="shared" si="11"/>
        <v/>
      </c>
    </row>
    <row r="513" spans="7:38" ht="22.8" hidden="1">
      <c r="G513" s="370">
        <f t="shared" si="12"/>
        <v>0</v>
      </c>
      <c r="H513" s="4" t="str">
        <f>IF('Assessment Information'!B167="","",'Assessment Information'!A167)</f>
        <v/>
      </c>
      <c r="I513" s="597" t="str">
        <f>IF('Assessment Information'!B167="","",'Assessment Information'!B167)</f>
        <v/>
      </c>
      <c r="J513" s="597"/>
      <c r="K513" s="597"/>
      <c r="L513" s="597"/>
      <c r="M513" s="597"/>
      <c r="N513" s="597"/>
      <c r="O513" s="597"/>
      <c r="P513" s="597"/>
      <c r="Q513" s="597"/>
      <c r="R513" s="597"/>
      <c r="S513" s="597"/>
      <c r="T513" s="597"/>
      <c r="U513" s="597"/>
      <c r="V513" s="597"/>
      <c r="W513" s="597"/>
      <c r="X513" s="597"/>
      <c r="Y513" s="597"/>
      <c r="Z513" s="597"/>
      <c r="AL513" s="4" t="str">
        <f t="shared" si="11"/>
        <v/>
      </c>
    </row>
    <row r="514" spans="7:38" ht="22.8" hidden="1">
      <c r="G514" s="370">
        <f t="shared" si="12"/>
        <v>0</v>
      </c>
      <c r="H514" s="4" t="str">
        <f>IF('Assessment Information'!B168="","",'Assessment Information'!A168)</f>
        <v/>
      </c>
      <c r="I514" s="597" t="str">
        <f>IF('Assessment Information'!B168="","",'Assessment Information'!B168)</f>
        <v/>
      </c>
      <c r="J514" s="597"/>
      <c r="K514" s="597"/>
      <c r="L514" s="597"/>
      <c r="M514" s="597"/>
      <c r="N514" s="597"/>
      <c r="O514" s="597"/>
      <c r="P514" s="597"/>
      <c r="Q514" s="597"/>
      <c r="R514" s="597"/>
      <c r="S514" s="597"/>
      <c r="T514" s="597"/>
      <c r="U514" s="597"/>
      <c r="V514" s="597"/>
      <c r="W514" s="597"/>
      <c r="X514" s="597"/>
      <c r="Y514" s="597"/>
      <c r="Z514" s="597"/>
      <c r="AL514" s="4" t="str">
        <f t="shared" si="11"/>
        <v/>
      </c>
    </row>
    <row r="515" spans="7:38" ht="22.8" hidden="1">
      <c r="G515" s="370">
        <f t="shared" si="12"/>
        <v>0</v>
      </c>
      <c r="H515" s="4" t="str">
        <f>IF('Assessment Information'!B169="","",'Assessment Information'!A169)</f>
        <v/>
      </c>
      <c r="I515" s="597" t="str">
        <f>IF('Assessment Information'!B169="","",'Assessment Information'!B169)</f>
        <v/>
      </c>
      <c r="J515" s="597"/>
      <c r="K515" s="597"/>
      <c r="L515" s="597"/>
      <c r="M515" s="597"/>
      <c r="N515" s="597"/>
      <c r="O515" s="597"/>
      <c r="P515" s="597"/>
      <c r="Q515" s="597"/>
      <c r="R515" s="597"/>
      <c r="S515" s="597"/>
      <c r="T515" s="597"/>
      <c r="U515" s="597"/>
      <c r="V515" s="597"/>
      <c r="W515" s="597"/>
      <c r="X515" s="597"/>
      <c r="Y515" s="597"/>
      <c r="Z515" s="597"/>
      <c r="AL515" s="4" t="str">
        <f t="shared" si="11"/>
        <v/>
      </c>
    </row>
    <row r="516" spans="7:38" ht="22.8" hidden="1">
      <c r="G516" s="370">
        <f t="shared" si="12"/>
        <v>0</v>
      </c>
      <c r="H516" s="4" t="str">
        <f>IF('Assessment Information'!B170="","",'Assessment Information'!A170)</f>
        <v/>
      </c>
      <c r="I516" s="597" t="str">
        <f>IF('Assessment Information'!B170="","",'Assessment Information'!B170)</f>
        <v/>
      </c>
      <c r="J516" s="597"/>
      <c r="K516" s="597"/>
      <c r="L516" s="597"/>
      <c r="M516" s="597"/>
      <c r="N516" s="597"/>
      <c r="O516" s="597"/>
      <c r="P516" s="597"/>
      <c r="Q516" s="597"/>
      <c r="R516" s="597"/>
      <c r="S516" s="597"/>
      <c r="T516" s="597"/>
      <c r="U516" s="597"/>
      <c r="V516" s="597"/>
      <c r="W516" s="597"/>
      <c r="X516" s="597"/>
      <c r="Y516" s="597"/>
      <c r="Z516" s="597"/>
      <c r="AL516" s="4" t="str">
        <f t="shared" si="11"/>
        <v/>
      </c>
    </row>
    <row r="517" spans="7:38" ht="22.8" hidden="1">
      <c r="G517" s="370">
        <f t="shared" si="12"/>
        <v>0</v>
      </c>
      <c r="H517" s="4" t="str">
        <f>IF('Assessment Information'!B171="","",'Assessment Information'!A171)</f>
        <v/>
      </c>
      <c r="I517" s="597" t="str">
        <f>IF('Assessment Information'!B171="","",'Assessment Information'!B171)</f>
        <v/>
      </c>
      <c r="J517" s="597"/>
      <c r="K517" s="597"/>
      <c r="L517" s="597"/>
      <c r="M517" s="597"/>
      <c r="N517" s="597"/>
      <c r="O517" s="597"/>
      <c r="P517" s="597"/>
      <c r="Q517" s="597"/>
      <c r="R517" s="597"/>
      <c r="S517" s="597"/>
      <c r="T517" s="597"/>
      <c r="U517" s="597"/>
      <c r="V517" s="597"/>
      <c r="W517" s="597"/>
      <c r="X517" s="597"/>
      <c r="Y517" s="597"/>
      <c r="Z517" s="597"/>
      <c r="AL517" s="4" t="str">
        <f t="shared" si="11"/>
        <v/>
      </c>
    </row>
    <row r="518" spans="7:38" ht="22.8" hidden="1">
      <c r="G518" s="370">
        <f t="shared" si="12"/>
        <v>0</v>
      </c>
      <c r="H518" s="4" t="str">
        <f>IF('Assessment Information'!B172="","",'Assessment Information'!A172)</f>
        <v/>
      </c>
      <c r="I518" s="597" t="str">
        <f>IF('Assessment Information'!B172="","",'Assessment Information'!B172)</f>
        <v/>
      </c>
      <c r="J518" s="597"/>
      <c r="K518" s="597"/>
      <c r="L518" s="597"/>
      <c r="M518" s="597"/>
      <c r="N518" s="597"/>
      <c r="O518" s="597"/>
      <c r="P518" s="597"/>
      <c r="Q518" s="597"/>
      <c r="R518" s="597"/>
      <c r="S518" s="597"/>
      <c r="T518" s="597"/>
      <c r="U518" s="597"/>
      <c r="V518" s="597"/>
      <c r="W518" s="597"/>
      <c r="X518" s="597"/>
      <c r="Y518" s="597"/>
      <c r="Z518" s="597"/>
      <c r="AL518" s="4" t="str">
        <f t="shared" si="11"/>
        <v/>
      </c>
    </row>
    <row r="519" spans="7:38" ht="22.8" hidden="1">
      <c r="G519" s="370">
        <f t="shared" si="12"/>
        <v>0</v>
      </c>
      <c r="H519" s="4" t="str">
        <f>IF('Assessment Information'!B173="","",'Assessment Information'!A173)</f>
        <v/>
      </c>
      <c r="I519" s="597" t="str">
        <f>IF('Assessment Information'!B173="","",'Assessment Information'!B173)</f>
        <v/>
      </c>
      <c r="J519" s="597"/>
      <c r="K519" s="597"/>
      <c r="L519" s="597"/>
      <c r="M519" s="597"/>
      <c r="N519" s="597"/>
      <c r="O519" s="597"/>
      <c r="P519" s="597"/>
      <c r="Q519" s="597"/>
      <c r="R519" s="597"/>
      <c r="S519" s="597"/>
      <c r="T519" s="597"/>
      <c r="U519" s="597"/>
      <c r="V519" s="597"/>
      <c r="W519" s="597"/>
      <c r="X519" s="597"/>
      <c r="Y519" s="597"/>
      <c r="Z519" s="597"/>
      <c r="AL519" s="4" t="str">
        <f t="shared" si="11"/>
        <v/>
      </c>
    </row>
    <row r="520" spans="7:38" ht="22.8" hidden="1">
      <c r="G520" s="370">
        <f t="shared" si="12"/>
        <v>0</v>
      </c>
      <c r="H520" s="4" t="str">
        <f>IF('Assessment Information'!B174="","",'Assessment Information'!A174)</f>
        <v/>
      </c>
      <c r="I520" s="597" t="str">
        <f>IF('Assessment Information'!B174="","",'Assessment Information'!B174)</f>
        <v/>
      </c>
      <c r="J520" s="597"/>
      <c r="K520" s="597"/>
      <c r="L520" s="597"/>
      <c r="M520" s="597"/>
      <c r="N520" s="597"/>
      <c r="O520" s="597"/>
      <c r="P520" s="597"/>
      <c r="Q520" s="597"/>
      <c r="R520" s="597"/>
      <c r="S520" s="597"/>
      <c r="T520" s="597"/>
      <c r="U520" s="597"/>
      <c r="V520" s="597"/>
      <c r="W520" s="597"/>
      <c r="X520" s="597"/>
      <c r="Y520" s="597"/>
      <c r="Z520" s="597"/>
      <c r="AL520" s="4" t="str">
        <f t="shared" si="11"/>
        <v/>
      </c>
    </row>
    <row r="521" spans="7:38" ht="22.8" hidden="1">
      <c r="G521" s="370">
        <f t="shared" si="12"/>
        <v>0</v>
      </c>
      <c r="H521" s="4" t="str">
        <f>IF('Assessment Information'!B175="","",'Assessment Information'!A175)</f>
        <v/>
      </c>
      <c r="I521" s="597" t="str">
        <f>IF('Assessment Information'!B175="","",'Assessment Information'!B175)</f>
        <v/>
      </c>
      <c r="J521" s="597"/>
      <c r="K521" s="597"/>
      <c r="L521" s="597"/>
      <c r="M521" s="597"/>
      <c r="N521" s="597"/>
      <c r="O521" s="597"/>
      <c r="P521" s="597"/>
      <c r="Q521" s="597"/>
      <c r="R521" s="597"/>
      <c r="S521" s="597"/>
      <c r="T521" s="597"/>
      <c r="U521" s="597"/>
      <c r="V521" s="597"/>
      <c r="W521" s="597"/>
      <c r="X521" s="597"/>
      <c r="Y521" s="597"/>
      <c r="Z521" s="597"/>
      <c r="AL521" s="4" t="str">
        <f t="shared" si="11"/>
        <v/>
      </c>
    </row>
    <row r="522" spans="7:38" ht="22.8" hidden="1">
      <c r="G522" s="370">
        <f t="shared" si="12"/>
        <v>0</v>
      </c>
      <c r="H522" s="4" t="str">
        <f>IF('Assessment Information'!B176="","",'Assessment Information'!A176)</f>
        <v/>
      </c>
      <c r="I522" s="597" t="str">
        <f>IF('Assessment Information'!B176="","",'Assessment Information'!B176)</f>
        <v/>
      </c>
      <c r="J522" s="597"/>
      <c r="K522" s="597"/>
      <c r="L522" s="597"/>
      <c r="M522" s="597"/>
      <c r="N522" s="597"/>
      <c r="O522" s="597"/>
      <c r="P522" s="597"/>
      <c r="Q522" s="597"/>
      <c r="R522" s="597"/>
      <c r="S522" s="597"/>
      <c r="T522" s="597"/>
      <c r="U522" s="597"/>
      <c r="V522" s="597"/>
      <c r="W522" s="597"/>
      <c r="X522" s="597"/>
      <c r="Y522" s="597"/>
      <c r="Z522" s="597"/>
      <c r="AL522" s="4" t="str">
        <f t="shared" si="11"/>
        <v/>
      </c>
    </row>
    <row r="523" spans="7:38" ht="22.8" hidden="1">
      <c r="G523" s="370">
        <f t="shared" si="12"/>
        <v>0</v>
      </c>
      <c r="H523" s="4" t="str">
        <f>IF('Assessment Information'!B177="","",'Assessment Information'!A177)</f>
        <v/>
      </c>
      <c r="I523" s="597" t="str">
        <f>IF('Assessment Information'!B177="","",'Assessment Information'!B177)</f>
        <v/>
      </c>
      <c r="J523" s="597"/>
      <c r="K523" s="597"/>
      <c r="L523" s="597"/>
      <c r="M523" s="597"/>
      <c r="N523" s="597"/>
      <c r="O523" s="597"/>
      <c r="P523" s="597"/>
      <c r="Q523" s="597"/>
      <c r="R523" s="597"/>
      <c r="S523" s="597"/>
      <c r="T523" s="597"/>
      <c r="U523" s="597"/>
      <c r="V523" s="597"/>
      <c r="W523" s="597"/>
      <c r="X523" s="597"/>
      <c r="Y523" s="597"/>
      <c r="Z523" s="597"/>
      <c r="AL523" s="4" t="str">
        <f t="shared" si="11"/>
        <v/>
      </c>
    </row>
    <row r="524" spans="7:38" ht="22.8" hidden="1">
      <c r="G524" s="370">
        <f t="shared" si="12"/>
        <v>0</v>
      </c>
      <c r="H524" s="4" t="str">
        <f>IF('Assessment Information'!B178="","",'Assessment Information'!A178)</f>
        <v/>
      </c>
      <c r="I524" s="597" t="str">
        <f>IF('Assessment Information'!B178="","",'Assessment Information'!B178)</f>
        <v/>
      </c>
      <c r="J524" s="597"/>
      <c r="K524" s="597"/>
      <c r="L524" s="597"/>
      <c r="M524" s="597"/>
      <c r="N524" s="597"/>
      <c r="O524" s="597"/>
      <c r="P524" s="597"/>
      <c r="Q524" s="597"/>
      <c r="R524" s="597"/>
      <c r="S524" s="597"/>
      <c r="T524" s="597"/>
      <c r="U524" s="597"/>
      <c r="V524" s="597"/>
      <c r="W524" s="597"/>
      <c r="X524" s="597"/>
      <c r="Y524" s="597"/>
      <c r="Z524" s="597"/>
      <c r="AL524" s="4" t="str">
        <f t="shared" si="11"/>
        <v/>
      </c>
    </row>
    <row r="525" spans="7:38" ht="22.8" hidden="1">
      <c r="G525" s="370">
        <f t="shared" si="12"/>
        <v>0</v>
      </c>
      <c r="H525" s="4" t="str">
        <f>IF('Assessment Information'!B179="","",'Assessment Information'!A179)</f>
        <v/>
      </c>
      <c r="I525" s="597" t="str">
        <f>IF('Assessment Information'!B179="","",'Assessment Information'!B179)</f>
        <v/>
      </c>
      <c r="J525" s="597"/>
      <c r="K525" s="597"/>
      <c r="L525" s="597"/>
      <c r="M525" s="597"/>
      <c r="N525" s="597"/>
      <c r="O525" s="597"/>
      <c r="P525" s="597"/>
      <c r="Q525" s="597"/>
      <c r="R525" s="597"/>
      <c r="S525" s="597"/>
      <c r="T525" s="597"/>
      <c r="U525" s="597"/>
      <c r="V525" s="597"/>
      <c r="W525" s="597"/>
      <c r="X525" s="597"/>
      <c r="Y525" s="597"/>
      <c r="Z525" s="597"/>
      <c r="AL525" s="4" t="str">
        <f t="shared" si="11"/>
        <v/>
      </c>
    </row>
    <row r="526" spans="7:38" ht="22.8" hidden="1">
      <c r="G526" s="370">
        <f t="shared" si="12"/>
        <v>0</v>
      </c>
      <c r="H526" s="4" t="str">
        <f>IF('Assessment Information'!B180="","",'Assessment Information'!A180)</f>
        <v/>
      </c>
      <c r="I526" s="597" t="str">
        <f>IF('Assessment Information'!B180="","",'Assessment Information'!B180)</f>
        <v/>
      </c>
      <c r="J526" s="597"/>
      <c r="K526" s="597"/>
      <c r="L526" s="597"/>
      <c r="M526" s="597"/>
      <c r="N526" s="597"/>
      <c r="O526" s="597"/>
      <c r="P526" s="597"/>
      <c r="Q526" s="597"/>
      <c r="R526" s="597"/>
      <c r="S526" s="597"/>
      <c r="T526" s="597"/>
      <c r="U526" s="597"/>
      <c r="V526" s="597"/>
      <c r="W526" s="597"/>
      <c r="X526" s="597"/>
      <c r="Y526" s="597"/>
      <c r="Z526" s="597"/>
      <c r="AL526" s="4" t="str">
        <f t="shared" si="11"/>
        <v/>
      </c>
    </row>
    <row r="527" spans="7:38" ht="22.8" hidden="1">
      <c r="G527" s="370">
        <f t="shared" si="12"/>
        <v>0</v>
      </c>
      <c r="H527" s="4" t="str">
        <f>IF('Assessment Information'!B181="","",'Assessment Information'!A181)</f>
        <v/>
      </c>
      <c r="I527" s="597" t="str">
        <f>IF('Assessment Information'!B181="","",'Assessment Information'!B181)</f>
        <v/>
      </c>
      <c r="J527" s="597"/>
      <c r="K527" s="597"/>
      <c r="L527" s="597"/>
      <c r="M527" s="597"/>
      <c r="N527" s="597"/>
      <c r="O527" s="597"/>
      <c r="P527" s="597"/>
      <c r="Q527" s="597"/>
      <c r="R527" s="597"/>
      <c r="S527" s="597"/>
      <c r="T527" s="597"/>
      <c r="U527" s="597"/>
      <c r="V527" s="597"/>
      <c r="W527" s="597"/>
      <c r="X527" s="597"/>
      <c r="Y527" s="597"/>
      <c r="Z527" s="597"/>
      <c r="AL527" s="4" t="str">
        <f t="shared" si="11"/>
        <v/>
      </c>
    </row>
    <row r="528" spans="7:38" ht="22.8" hidden="1">
      <c r="G528" s="370">
        <f t="shared" si="12"/>
        <v>0</v>
      </c>
      <c r="H528" s="4" t="str">
        <f>IF('Assessment Information'!B182="","",'Assessment Information'!A182)</f>
        <v/>
      </c>
      <c r="I528" s="597" t="str">
        <f>IF('Assessment Information'!B182="","",'Assessment Information'!B182)</f>
        <v/>
      </c>
      <c r="J528" s="597"/>
      <c r="K528" s="597"/>
      <c r="L528" s="597"/>
      <c r="M528" s="597"/>
      <c r="N528" s="597"/>
      <c r="O528" s="597"/>
      <c r="P528" s="597"/>
      <c r="Q528" s="597"/>
      <c r="R528" s="597"/>
      <c r="S528" s="597"/>
      <c r="T528" s="597"/>
      <c r="U528" s="597"/>
      <c r="V528" s="597"/>
      <c r="W528" s="597"/>
      <c r="X528" s="597"/>
      <c r="Y528" s="597"/>
      <c r="Z528" s="597"/>
      <c r="AL528" s="4" t="str">
        <f t="shared" si="11"/>
        <v/>
      </c>
    </row>
    <row r="529" spans="7:38" ht="22.8" hidden="1">
      <c r="G529" s="370">
        <f t="shared" si="12"/>
        <v>0</v>
      </c>
      <c r="H529" s="4" t="str">
        <f>IF('Assessment Information'!B183="","",'Assessment Information'!A183)</f>
        <v/>
      </c>
      <c r="I529" s="597" t="str">
        <f>IF('Assessment Information'!B183="","",'Assessment Information'!B183)</f>
        <v/>
      </c>
      <c r="J529" s="597"/>
      <c r="K529" s="597"/>
      <c r="L529" s="597"/>
      <c r="M529" s="597"/>
      <c r="N529" s="597"/>
      <c r="O529" s="597"/>
      <c r="P529" s="597"/>
      <c r="Q529" s="597"/>
      <c r="R529" s="597"/>
      <c r="S529" s="597"/>
      <c r="T529" s="597"/>
      <c r="U529" s="597"/>
      <c r="V529" s="597"/>
      <c r="W529" s="597"/>
      <c r="X529" s="597"/>
      <c r="Y529" s="597"/>
      <c r="Z529" s="597"/>
      <c r="AL529" s="4" t="str">
        <f t="shared" si="11"/>
        <v/>
      </c>
    </row>
    <row r="530" spans="7:38" ht="22.8" hidden="1">
      <c r="G530" s="370">
        <f t="shared" si="12"/>
        <v>0</v>
      </c>
      <c r="H530" s="4" t="str">
        <f>IF('Assessment Information'!B184="","",'Assessment Information'!A184)</f>
        <v/>
      </c>
      <c r="I530" s="597" t="str">
        <f>IF('Assessment Information'!B184="","",'Assessment Information'!B184)</f>
        <v/>
      </c>
      <c r="J530" s="597"/>
      <c r="K530" s="597"/>
      <c r="L530" s="597"/>
      <c r="M530" s="597"/>
      <c r="N530" s="597"/>
      <c r="O530" s="597"/>
      <c r="P530" s="597"/>
      <c r="Q530" s="597"/>
      <c r="R530" s="597"/>
      <c r="S530" s="597"/>
      <c r="T530" s="597"/>
      <c r="U530" s="597"/>
      <c r="V530" s="597"/>
      <c r="W530" s="597"/>
      <c r="X530" s="597"/>
      <c r="Y530" s="597"/>
      <c r="Z530" s="597"/>
      <c r="AL530" s="4" t="str">
        <f t="shared" si="11"/>
        <v/>
      </c>
    </row>
    <row r="531" spans="7:38" ht="22.8" hidden="1">
      <c r="G531" s="370">
        <f t="shared" si="12"/>
        <v>0</v>
      </c>
      <c r="H531" s="4" t="str">
        <f>IF('Assessment Information'!B185="","",'Assessment Information'!A185)</f>
        <v/>
      </c>
      <c r="I531" s="597" t="str">
        <f>IF('Assessment Information'!B185="","",'Assessment Information'!B185)</f>
        <v/>
      </c>
      <c r="J531" s="597"/>
      <c r="K531" s="597"/>
      <c r="L531" s="597"/>
      <c r="M531" s="597"/>
      <c r="N531" s="597"/>
      <c r="O531" s="597"/>
      <c r="P531" s="597"/>
      <c r="Q531" s="597"/>
      <c r="R531" s="597"/>
      <c r="S531" s="597"/>
      <c r="T531" s="597"/>
      <c r="U531" s="597"/>
      <c r="V531" s="597"/>
      <c r="W531" s="597"/>
      <c r="X531" s="597"/>
      <c r="Y531" s="597"/>
      <c r="Z531" s="597"/>
      <c r="AL531" s="4" t="str">
        <f t="shared" si="11"/>
        <v/>
      </c>
    </row>
    <row r="532" spans="7:38" ht="22.8" hidden="1">
      <c r="G532" s="370">
        <f t="shared" si="12"/>
        <v>0</v>
      </c>
      <c r="H532" s="4" t="str">
        <f>IF('Assessment Information'!B186="","",'Assessment Information'!A186)</f>
        <v/>
      </c>
      <c r="I532" s="597" t="str">
        <f>IF('Assessment Information'!B186="","",'Assessment Information'!B186)</f>
        <v/>
      </c>
      <c r="J532" s="597"/>
      <c r="K532" s="597"/>
      <c r="L532" s="597"/>
      <c r="M532" s="597"/>
      <c r="N532" s="597"/>
      <c r="O532" s="597"/>
      <c r="P532" s="597"/>
      <c r="Q532" s="597"/>
      <c r="R532" s="597"/>
      <c r="S532" s="597"/>
      <c r="T532" s="597"/>
      <c r="U532" s="597"/>
      <c r="V532" s="597"/>
      <c r="W532" s="597"/>
      <c r="X532" s="597"/>
      <c r="Y532" s="597"/>
      <c r="Z532" s="597"/>
      <c r="AL532" s="4" t="str">
        <f t="shared" si="11"/>
        <v/>
      </c>
    </row>
    <row r="533" spans="7:38" ht="22.8" hidden="1">
      <c r="G533" s="370">
        <f t="shared" si="12"/>
        <v>0</v>
      </c>
      <c r="H533" s="4" t="str">
        <f>IF('Assessment Information'!B187="","",'Assessment Information'!A187)</f>
        <v/>
      </c>
      <c r="I533" s="597" t="str">
        <f>IF('Assessment Information'!B187="","",'Assessment Information'!B187)</f>
        <v/>
      </c>
      <c r="J533" s="597"/>
      <c r="K533" s="597"/>
      <c r="L533" s="597"/>
      <c r="M533" s="597"/>
      <c r="N533" s="597"/>
      <c r="O533" s="597"/>
      <c r="P533" s="597"/>
      <c r="Q533" s="597"/>
      <c r="R533" s="597"/>
      <c r="S533" s="597"/>
      <c r="T533" s="597"/>
      <c r="U533" s="597"/>
      <c r="V533" s="597"/>
      <c r="W533" s="597"/>
      <c r="X533" s="597"/>
      <c r="Y533" s="597"/>
      <c r="Z533" s="597"/>
      <c r="AL533" s="4" t="str">
        <f t="shared" si="11"/>
        <v/>
      </c>
    </row>
    <row r="534" spans="7:38" ht="22.8" hidden="1">
      <c r="G534" s="370">
        <f t="shared" si="12"/>
        <v>0</v>
      </c>
      <c r="H534" s="4" t="str">
        <f>IF('Assessment Information'!B188="","",'Assessment Information'!A188)</f>
        <v/>
      </c>
      <c r="I534" s="597" t="str">
        <f>IF('Assessment Information'!B188="","",'Assessment Information'!B188)</f>
        <v/>
      </c>
      <c r="J534" s="597"/>
      <c r="K534" s="597"/>
      <c r="L534" s="597"/>
      <c r="M534" s="597"/>
      <c r="N534" s="597"/>
      <c r="O534" s="597"/>
      <c r="P534" s="597"/>
      <c r="Q534" s="597"/>
      <c r="R534" s="597"/>
      <c r="S534" s="597"/>
      <c r="T534" s="597"/>
      <c r="U534" s="597"/>
      <c r="V534" s="597"/>
      <c r="W534" s="597"/>
      <c r="X534" s="597"/>
      <c r="Y534" s="597"/>
      <c r="Z534" s="597"/>
      <c r="AL534" s="4" t="str">
        <f t="shared" si="11"/>
        <v/>
      </c>
    </row>
    <row r="535" spans="7:38" ht="22.8" hidden="1">
      <c r="G535" s="370">
        <f t="shared" si="12"/>
        <v>0</v>
      </c>
      <c r="H535" s="4" t="str">
        <f>IF('Assessment Information'!B189="","",'Assessment Information'!A189)</f>
        <v/>
      </c>
      <c r="I535" s="597" t="str">
        <f>IF('Assessment Information'!B189="","",'Assessment Information'!B189)</f>
        <v/>
      </c>
      <c r="J535" s="597"/>
      <c r="K535" s="597"/>
      <c r="L535" s="597"/>
      <c r="M535" s="597"/>
      <c r="N535" s="597"/>
      <c r="O535" s="597"/>
      <c r="P535" s="597"/>
      <c r="Q535" s="597"/>
      <c r="R535" s="597"/>
      <c r="S535" s="597"/>
      <c r="T535" s="597"/>
      <c r="U535" s="597"/>
      <c r="V535" s="597"/>
      <c r="W535" s="597"/>
      <c r="X535" s="597"/>
      <c r="Y535" s="597"/>
      <c r="Z535" s="597"/>
      <c r="AL535" s="4" t="str">
        <f t="shared" si="11"/>
        <v/>
      </c>
    </row>
    <row r="536" spans="7:38" ht="22.8" hidden="1">
      <c r="G536" s="370">
        <f t="shared" si="12"/>
        <v>0</v>
      </c>
      <c r="H536" s="4" t="str">
        <f>IF('Assessment Information'!B190="","",'Assessment Information'!A190)</f>
        <v/>
      </c>
      <c r="I536" s="597" t="str">
        <f>IF('Assessment Information'!B190="","",'Assessment Information'!B190)</f>
        <v/>
      </c>
      <c r="J536" s="597"/>
      <c r="K536" s="597"/>
      <c r="L536" s="597"/>
      <c r="M536" s="597"/>
      <c r="N536" s="597"/>
      <c r="O536" s="597"/>
      <c r="P536" s="597"/>
      <c r="Q536" s="597"/>
      <c r="R536" s="597"/>
      <c r="S536" s="597"/>
      <c r="T536" s="597"/>
      <c r="U536" s="597"/>
      <c r="V536" s="597"/>
      <c r="W536" s="597"/>
      <c r="X536" s="597"/>
      <c r="Y536" s="597"/>
      <c r="Z536" s="597"/>
      <c r="AL536" s="4" t="str">
        <f t="shared" si="11"/>
        <v/>
      </c>
    </row>
    <row r="537" spans="7:38" ht="22.8" hidden="1">
      <c r="G537" s="370">
        <f t="shared" si="12"/>
        <v>0</v>
      </c>
      <c r="H537" s="4" t="str">
        <f>IF('Assessment Information'!B191="","",'Assessment Information'!A191)</f>
        <v/>
      </c>
      <c r="I537" s="597" t="str">
        <f>IF('Assessment Information'!B191="","",'Assessment Information'!B191)</f>
        <v/>
      </c>
      <c r="J537" s="597"/>
      <c r="K537" s="597"/>
      <c r="L537" s="597"/>
      <c r="M537" s="597"/>
      <c r="N537" s="597"/>
      <c r="O537" s="597"/>
      <c r="P537" s="597"/>
      <c r="Q537" s="597"/>
      <c r="R537" s="597"/>
      <c r="S537" s="597"/>
      <c r="T537" s="597"/>
      <c r="U537" s="597"/>
      <c r="V537" s="597"/>
      <c r="W537" s="597"/>
      <c r="X537" s="597"/>
      <c r="Y537" s="597"/>
      <c r="Z537" s="597"/>
      <c r="AL537" s="4" t="str">
        <f t="shared" si="11"/>
        <v/>
      </c>
    </row>
    <row r="538" spans="7:38" ht="22.8" hidden="1">
      <c r="G538" s="370">
        <f t="shared" si="12"/>
        <v>0</v>
      </c>
      <c r="H538" s="4" t="str">
        <f>IF('Assessment Information'!B192="","",'Assessment Information'!A192)</f>
        <v/>
      </c>
      <c r="I538" s="597" t="str">
        <f>IF('Assessment Information'!B192="","",'Assessment Information'!B192)</f>
        <v/>
      </c>
      <c r="J538" s="597"/>
      <c r="K538" s="597"/>
      <c r="L538" s="597"/>
      <c r="M538" s="597"/>
      <c r="N538" s="597"/>
      <c r="O538" s="597"/>
      <c r="P538" s="597"/>
      <c r="Q538" s="597"/>
      <c r="R538" s="597"/>
      <c r="S538" s="597"/>
      <c r="T538" s="597"/>
      <c r="U538" s="597"/>
      <c r="V538" s="597"/>
      <c r="W538" s="597"/>
      <c r="X538" s="597"/>
      <c r="Y538" s="597"/>
      <c r="Z538" s="597"/>
      <c r="AL538" s="4" t="str">
        <f t="shared" si="11"/>
        <v/>
      </c>
    </row>
    <row r="539" spans="7:38" ht="22.8" hidden="1">
      <c r="G539" s="370">
        <f t="shared" si="12"/>
        <v>0</v>
      </c>
      <c r="H539" s="4" t="str">
        <f>IF('Assessment Information'!B193="","",'Assessment Information'!A193)</f>
        <v/>
      </c>
      <c r="I539" s="597" t="str">
        <f>IF('Assessment Information'!B193="","",'Assessment Information'!B193)</f>
        <v/>
      </c>
      <c r="J539" s="597"/>
      <c r="K539" s="597"/>
      <c r="L539" s="597"/>
      <c r="M539" s="597"/>
      <c r="N539" s="597"/>
      <c r="O539" s="597"/>
      <c r="P539" s="597"/>
      <c r="Q539" s="597"/>
      <c r="R539" s="597"/>
      <c r="S539" s="597"/>
      <c r="T539" s="597"/>
      <c r="U539" s="597"/>
      <c r="V539" s="597"/>
      <c r="W539" s="597"/>
      <c r="X539" s="597"/>
      <c r="Y539" s="597"/>
      <c r="Z539" s="597"/>
      <c r="AL539" s="4" t="str">
        <f t="shared" si="11"/>
        <v/>
      </c>
    </row>
    <row r="540" spans="7:38" ht="22.8" hidden="1">
      <c r="G540" s="370">
        <f t="shared" si="12"/>
        <v>0</v>
      </c>
      <c r="H540" s="4" t="str">
        <f>IF('Assessment Information'!B194="","",'Assessment Information'!A194)</f>
        <v/>
      </c>
      <c r="I540" s="597" t="str">
        <f>IF('Assessment Information'!B194="","",'Assessment Information'!B194)</f>
        <v/>
      </c>
      <c r="J540" s="597"/>
      <c r="K540" s="597"/>
      <c r="L540" s="597"/>
      <c r="M540" s="597"/>
      <c r="N540" s="597"/>
      <c r="O540" s="597"/>
      <c r="P540" s="597"/>
      <c r="Q540" s="597"/>
      <c r="R540" s="597"/>
      <c r="S540" s="597"/>
      <c r="T540" s="597"/>
      <c r="U540" s="597"/>
      <c r="V540" s="597"/>
      <c r="W540" s="597"/>
      <c r="X540" s="597"/>
      <c r="Y540" s="597"/>
      <c r="Z540" s="597"/>
      <c r="AL540" s="4" t="str">
        <f t="shared" si="11"/>
        <v/>
      </c>
    </row>
    <row r="541" spans="7:38" ht="22.8" hidden="1">
      <c r="G541" s="370">
        <f t="shared" si="12"/>
        <v>0</v>
      </c>
      <c r="H541" s="4" t="str">
        <f>IF('Assessment Information'!B195="","",'Assessment Information'!A195)</f>
        <v/>
      </c>
      <c r="I541" s="597" t="str">
        <f>IF('Assessment Information'!B195="","",'Assessment Information'!B195)</f>
        <v/>
      </c>
      <c r="J541" s="597"/>
      <c r="K541" s="597"/>
      <c r="L541" s="597"/>
      <c r="M541" s="597"/>
      <c r="N541" s="597"/>
      <c r="O541" s="597"/>
      <c r="P541" s="597"/>
      <c r="Q541" s="597"/>
      <c r="R541" s="597"/>
      <c r="S541" s="597"/>
      <c r="T541" s="597"/>
      <c r="U541" s="597"/>
      <c r="V541" s="597"/>
      <c r="W541" s="597"/>
      <c r="X541" s="597"/>
      <c r="Y541" s="597"/>
      <c r="Z541" s="597"/>
      <c r="AL541" s="4" t="str">
        <f t="shared" si="11"/>
        <v/>
      </c>
    </row>
    <row r="542" spans="7:38" ht="22.8" hidden="1">
      <c r="G542" s="370">
        <f t="shared" si="12"/>
        <v>0</v>
      </c>
      <c r="H542" s="4" t="str">
        <f>IF('Assessment Information'!B196="","",'Assessment Information'!A196)</f>
        <v/>
      </c>
      <c r="I542" s="597" t="str">
        <f>IF('Assessment Information'!B196="","",'Assessment Information'!B196)</f>
        <v/>
      </c>
      <c r="J542" s="597"/>
      <c r="K542" s="597"/>
      <c r="L542" s="597"/>
      <c r="M542" s="597"/>
      <c r="N542" s="597"/>
      <c r="O542" s="597"/>
      <c r="P542" s="597"/>
      <c r="Q542" s="597"/>
      <c r="R542" s="597"/>
      <c r="S542" s="597"/>
      <c r="T542" s="597"/>
      <c r="U542" s="597"/>
      <c r="V542" s="597"/>
      <c r="W542" s="597"/>
      <c r="X542" s="597"/>
      <c r="Y542" s="597"/>
      <c r="Z542" s="597"/>
      <c r="AL542" s="4" t="str">
        <f t="shared" si="11"/>
        <v/>
      </c>
    </row>
    <row r="543" spans="7:38" ht="22.8" hidden="1">
      <c r="G543" s="370">
        <f t="shared" si="12"/>
        <v>0</v>
      </c>
      <c r="H543" s="4" t="str">
        <f>IF('Assessment Information'!B197="","",'Assessment Information'!A197)</f>
        <v/>
      </c>
      <c r="I543" s="597" t="str">
        <f>IF('Assessment Information'!B197="","",'Assessment Information'!B197)</f>
        <v/>
      </c>
      <c r="J543" s="597"/>
      <c r="K543" s="597"/>
      <c r="L543" s="597"/>
      <c r="M543" s="597"/>
      <c r="N543" s="597"/>
      <c r="O543" s="597"/>
      <c r="P543" s="597"/>
      <c r="Q543" s="597"/>
      <c r="R543" s="597"/>
      <c r="S543" s="597"/>
      <c r="T543" s="597"/>
      <c r="U543" s="597"/>
      <c r="V543" s="597"/>
      <c r="W543" s="597"/>
      <c r="X543" s="597"/>
      <c r="Y543" s="597"/>
      <c r="Z543" s="597"/>
      <c r="AL543" s="4" t="str">
        <f t="shared" si="11"/>
        <v/>
      </c>
    </row>
    <row r="544" spans="7:38" ht="22.8" hidden="1">
      <c r="G544" s="370">
        <f t="shared" si="12"/>
        <v>0</v>
      </c>
      <c r="H544" s="4" t="str">
        <f>IF('Assessment Information'!B198="","",'Assessment Information'!A198)</f>
        <v/>
      </c>
      <c r="I544" s="597" t="str">
        <f>IF('Assessment Information'!B198="","",'Assessment Information'!B198)</f>
        <v/>
      </c>
      <c r="J544" s="597"/>
      <c r="K544" s="597"/>
      <c r="L544" s="597"/>
      <c r="M544" s="597"/>
      <c r="N544" s="597"/>
      <c r="O544" s="597"/>
      <c r="P544" s="597"/>
      <c r="Q544" s="597"/>
      <c r="R544" s="597"/>
      <c r="S544" s="597"/>
      <c r="T544" s="597"/>
      <c r="U544" s="597"/>
      <c r="V544" s="597"/>
      <c r="W544" s="597"/>
      <c r="X544" s="597"/>
      <c r="Y544" s="597"/>
      <c r="Z544" s="597"/>
      <c r="AL544" s="4" t="str">
        <f t="shared" si="11"/>
        <v/>
      </c>
    </row>
    <row r="545" spans="7:38" ht="22.8" hidden="1">
      <c r="G545" s="370">
        <f t="shared" si="12"/>
        <v>0</v>
      </c>
      <c r="H545" s="4" t="str">
        <f>IF('Assessment Information'!B199="","",'Assessment Information'!A199)</f>
        <v/>
      </c>
      <c r="I545" s="597" t="str">
        <f>IF('Assessment Information'!B199="","",'Assessment Information'!B199)</f>
        <v/>
      </c>
      <c r="J545" s="597"/>
      <c r="K545" s="597"/>
      <c r="L545" s="597"/>
      <c r="M545" s="597"/>
      <c r="N545" s="597"/>
      <c r="O545" s="597"/>
      <c r="P545" s="597"/>
      <c r="Q545" s="597"/>
      <c r="R545" s="597"/>
      <c r="S545" s="597"/>
      <c r="T545" s="597"/>
      <c r="U545" s="597"/>
      <c r="V545" s="597"/>
      <c r="W545" s="597"/>
      <c r="X545" s="597"/>
      <c r="Y545" s="597"/>
      <c r="Z545" s="597"/>
      <c r="AL545" s="4" t="str">
        <f t="shared" si="11"/>
        <v/>
      </c>
    </row>
    <row r="546" spans="7:38" ht="22.8" hidden="1">
      <c r="G546" s="370">
        <f t="shared" si="12"/>
        <v>0</v>
      </c>
      <c r="H546" s="4" t="str">
        <f>IF('Assessment Information'!B200="","",'Assessment Information'!A200)</f>
        <v/>
      </c>
      <c r="I546" s="597" t="str">
        <f>IF('Assessment Information'!B200="","",'Assessment Information'!B200)</f>
        <v/>
      </c>
      <c r="J546" s="597"/>
      <c r="K546" s="597"/>
      <c r="L546" s="597"/>
      <c r="M546" s="597"/>
      <c r="N546" s="597"/>
      <c r="O546" s="597"/>
      <c r="P546" s="597"/>
      <c r="Q546" s="597"/>
      <c r="R546" s="597"/>
      <c r="S546" s="597"/>
      <c r="T546" s="597"/>
      <c r="U546" s="597"/>
      <c r="V546" s="597"/>
      <c r="W546" s="597"/>
      <c r="X546" s="597"/>
      <c r="Y546" s="597"/>
      <c r="Z546" s="597"/>
      <c r="AL546" s="4" t="str">
        <f t="shared" si="11"/>
        <v/>
      </c>
    </row>
    <row r="547" spans="7:38" ht="22.8" hidden="1">
      <c r="G547" s="370">
        <f t="shared" si="12"/>
        <v>0</v>
      </c>
      <c r="H547" s="4" t="str">
        <f>IF('Assessment Information'!B201="","",'Assessment Information'!A201)</f>
        <v/>
      </c>
      <c r="I547" s="597" t="str">
        <f>IF('Assessment Information'!B201="","",'Assessment Information'!B201)</f>
        <v/>
      </c>
      <c r="J547" s="597"/>
      <c r="K547" s="597"/>
      <c r="L547" s="597"/>
      <c r="M547" s="597"/>
      <c r="N547" s="597"/>
      <c r="O547" s="597"/>
      <c r="P547" s="597"/>
      <c r="Q547" s="597"/>
      <c r="R547" s="597"/>
      <c r="S547" s="597"/>
      <c r="T547" s="597"/>
      <c r="U547" s="597"/>
      <c r="V547" s="597"/>
      <c r="W547" s="597"/>
      <c r="X547" s="597"/>
      <c r="Y547" s="597"/>
      <c r="Z547" s="597"/>
      <c r="AL547" s="4" t="str">
        <f t="shared" si="11"/>
        <v/>
      </c>
    </row>
    <row r="548" spans="7:38" ht="22.8" hidden="1">
      <c r="G548" s="370">
        <f t="shared" si="12"/>
        <v>0</v>
      </c>
      <c r="H548" s="4" t="str">
        <f>IF('Assessment Information'!B202="","",'Assessment Information'!A202)</f>
        <v/>
      </c>
      <c r="I548" s="597" t="str">
        <f>IF('Assessment Information'!B202="","",'Assessment Information'!B202)</f>
        <v/>
      </c>
      <c r="J548" s="597"/>
      <c r="K548" s="597"/>
      <c r="L548" s="597"/>
      <c r="M548" s="597"/>
      <c r="N548" s="597"/>
      <c r="O548" s="597"/>
      <c r="P548" s="597"/>
      <c r="Q548" s="597"/>
      <c r="R548" s="597"/>
      <c r="S548" s="597"/>
      <c r="T548" s="597"/>
      <c r="U548" s="597"/>
      <c r="V548" s="597"/>
      <c r="W548" s="597"/>
      <c r="X548" s="597"/>
      <c r="Y548" s="597"/>
      <c r="Z548" s="597"/>
      <c r="AL548" s="4" t="str">
        <f t="shared" si="11"/>
        <v/>
      </c>
    </row>
    <row r="549" spans="7:38" ht="22.8" hidden="1">
      <c r="G549" s="370">
        <f t="shared" si="12"/>
        <v>0</v>
      </c>
      <c r="H549" s="4" t="str">
        <f>IF('Assessment Information'!B203="","",'Assessment Information'!A203)</f>
        <v/>
      </c>
      <c r="I549" s="597" t="str">
        <f>IF('Assessment Information'!B203="","",'Assessment Information'!B203)</f>
        <v/>
      </c>
      <c r="J549" s="597"/>
      <c r="K549" s="597"/>
      <c r="L549" s="597"/>
      <c r="M549" s="597"/>
      <c r="N549" s="597"/>
      <c r="O549" s="597"/>
      <c r="P549" s="597"/>
      <c r="Q549" s="597"/>
      <c r="R549" s="597"/>
      <c r="S549" s="597"/>
      <c r="T549" s="597"/>
      <c r="U549" s="597"/>
      <c r="V549" s="597"/>
      <c r="W549" s="597"/>
      <c r="X549" s="597"/>
      <c r="Y549" s="597"/>
      <c r="Z549" s="597"/>
      <c r="AL549" s="4" t="str">
        <f t="shared" si="11"/>
        <v/>
      </c>
    </row>
    <row r="550" spans="7:38" ht="22.8" hidden="1">
      <c r="G550" s="370">
        <f t="shared" si="12"/>
        <v>0</v>
      </c>
      <c r="H550" s="4" t="str">
        <f>IF('Assessment Information'!B204="","",'Assessment Information'!A204)</f>
        <v/>
      </c>
      <c r="I550" s="597" t="str">
        <f>IF('Assessment Information'!B204="","",'Assessment Information'!B204)</f>
        <v/>
      </c>
      <c r="J550" s="597"/>
      <c r="K550" s="597"/>
      <c r="L550" s="597"/>
      <c r="M550" s="597"/>
      <c r="N550" s="597"/>
      <c r="O550" s="597"/>
      <c r="P550" s="597"/>
      <c r="Q550" s="597"/>
      <c r="R550" s="597"/>
      <c r="S550" s="597"/>
      <c r="T550" s="597"/>
      <c r="U550" s="597"/>
      <c r="V550" s="597"/>
      <c r="W550" s="597"/>
      <c r="X550" s="597"/>
      <c r="Y550" s="597"/>
      <c r="Z550" s="597"/>
      <c r="AL550" s="4" t="str">
        <f t="shared" si="11"/>
        <v/>
      </c>
    </row>
    <row r="551" spans="7:38" ht="22.8" hidden="1">
      <c r="G551" s="370">
        <f t="shared" si="12"/>
        <v>0</v>
      </c>
      <c r="H551" s="4" t="str">
        <f>IF('Assessment Information'!B205="","",'Assessment Information'!A205)</f>
        <v/>
      </c>
      <c r="I551" s="597" t="str">
        <f>IF('Assessment Information'!B205="","",'Assessment Information'!B205)</f>
        <v/>
      </c>
      <c r="J551" s="597"/>
      <c r="K551" s="597"/>
      <c r="L551" s="597"/>
      <c r="M551" s="597"/>
      <c r="N551" s="597"/>
      <c r="O551" s="597"/>
      <c r="P551" s="597"/>
      <c r="Q551" s="597"/>
      <c r="R551" s="597"/>
      <c r="S551" s="597"/>
      <c r="T551" s="597"/>
      <c r="U551" s="597"/>
      <c r="V551" s="597"/>
      <c r="W551" s="597"/>
      <c r="X551" s="597"/>
      <c r="Y551" s="597"/>
      <c r="Z551" s="597"/>
      <c r="AL551" s="4" t="str">
        <f t="shared" si="11"/>
        <v/>
      </c>
    </row>
    <row r="552" spans="7:38" ht="22.8" hidden="1">
      <c r="G552" s="370">
        <f t="shared" si="12"/>
        <v>0</v>
      </c>
      <c r="H552" s="4" t="str">
        <f>IF('Assessment Information'!B206="","",'Assessment Information'!A206)</f>
        <v/>
      </c>
      <c r="I552" s="597" t="str">
        <f>IF('Assessment Information'!B206="","",'Assessment Information'!B206)</f>
        <v/>
      </c>
      <c r="J552" s="597"/>
      <c r="K552" s="597"/>
      <c r="L552" s="597"/>
      <c r="M552" s="597"/>
      <c r="N552" s="597"/>
      <c r="O552" s="597"/>
      <c r="P552" s="597"/>
      <c r="Q552" s="597"/>
      <c r="R552" s="597"/>
      <c r="S552" s="597"/>
      <c r="T552" s="597"/>
      <c r="U552" s="597"/>
      <c r="V552" s="597"/>
      <c r="W552" s="597"/>
      <c r="X552" s="597"/>
      <c r="Y552" s="597"/>
      <c r="Z552" s="597"/>
      <c r="AL552" s="4" t="str">
        <f t="shared" si="11"/>
        <v/>
      </c>
    </row>
    <row r="553" spans="7:38" ht="22.8" hidden="1">
      <c r="G553" s="370">
        <f t="shared" si="12"/>
        <v>0</v>
      </c>
      <c r="H553" s="4" t="str">
        <f>IF('Assessment Information'!B207="","",'Assessment Information'!A207)</f>
        <v/>
      </c>
      <c r="I553" s="597" t="str">
        <f>IF('Assessment Information'!B207="","",'Assessment Information'!B207)</f>
        <v/>
      </c>
      <c r="J553" s="597"/>
      <c r="K553" s="597"/>
      <c r="L553" s="597"/>
      <c r="M553" s="597"/>
      <c r="N553" s="597"/>
      <c r="O553" s="597"/>
      <c r="P553" s="597"/>
      <c r="Q553" s="597"/>
      <c r="R553" s="597"/>
      <c r="S553" s="597"/>
      <c r="T553" s="597"/>
      <c r="U553" s="597"/>
      <c r="V553" s="597"/>
      <c r="W553" s="597"/>
      <c r="X553" s="597"/>
      <c r="Y553" s="597"/>
      <c r="Z553" s="597"/>
      <c r="AL553" s="4" t="str">
        <f t="shared" si="11"/>
        <v/>
      </c>
    </row>
    <row r="554" spans="7:38" s="344" customFormat="1" ht="22.8" hidden="1">
      <c r="G554" s="370">
        <f t="shared" si="12"/>
        <v>0</v>
      </c>
      <c r="H554" s="4" t="str">
        <f>IF('Assessment Information'!B208="","",'Assessment Information'!A208)</f>
        <v/>
      </c>
      <c r="I554" s="597" t="str">
        <f>IF('Assessment Information'!B208="","",'Assessment Information'!B208)</f>
        <v/>
      </c>
      <c r="J554" s="597"/>
      <c r="K554" s="597"/>
      <c r="L554" s="597"/>
      <c r="M554" s="597"/>
      <c r="N554" s="597"/>
      <c r="O554" s="597"/>
      <c r="P554" s="597"/>
      <c r="Q554" s="597"/>
      <c r="R554" s="597"/>
      <c r="S554" s="597"/>
      <c r="T554" s="597"/>
      <c r="U554" s="597"/>
      <c r="V554" s="597"/>
      <c r="W554" s="597"/>
      <c r="X554" s="597"/>
      <c r="Y554" s="597"/>
      <c r="Z554" s="597"/>
      <c r="AL554" s="4" t="str">
        <f t="shared" si="11"/>
        <v/>
      </c>
    </row>
    <row r="555" spans="7:38" ht="22.8" hidden="1">
      <c r="G555" s="370">
        <v>0</v>
      </c>
      <c r="X555" s="4"/>
      <c r="Y555" s="4"/>
      <c r="Z555" s="4"/>
    </row>
    <row r="556" spans="7:38" ht="22.8" hidden="1">
      <c r="G556" s="370">
        <v>0</v>
      </c>
      <c r="X556" s="4"/>
      <c r="Y556" s="4"/>
      <c r="Z556" s="4"/>
    </row>
    <row r="557" spans="7:38" ht="22.8" hidden="1">
      <c r="G557" s="370">
        <v>0</v>
      </c>
      <c r="X557" s="4"/>
      <c r="Y557" s="4"/>
      <c r="Z557" s="4"/>
    </row>
  </sheetData>
  <sheetProtection algorithmName="SHA-512" hashValue="TR7vjBRBUpYwu0qWVJzzIp32kNynsqtHVAnx0cuLX0gwLUsO+Io/I2F2Sl/4XeSaUASwT3O9M5yubUhAkTPgIg==" saltValue="Ydu0mQ5UEAGzJYHzED5y7g==" spinCount="100000" sheet="1" objects="1" scenarios="1" selectLockedCells="1" selectUnlockedCells="1"/>
  <mergeCells count="896">
    <mergeCell ref="O484:P484"/>
    <mergeCell ref="R407:T407"/>
    <mergeCell ref="K144:V144"/>
    <mergeCell ref="O77:Q77"/>
    <mergeCell ref="R77:T77"/>
    <mergeCell ref="O467:Q467"/>
    <mergeCell ref="R467:T467"/>
    <mergeCell ref="L365:N365"/>
    <mergeCell ref="I410:X410"/>
    <mergeCell ref="L366:M366"/>
    <mergeCell ref="L378:M378"/>
    <mergeCell ref="L397:M397"/>
    <mergeCell ref="L408:M408"/>
    <mergeCell ref="I304:J304"/>
    <mergeCell ref="I305:J305"/>
    <mergeCell ref="I222:X222"/>
    <mergeCell ref="K145:V145"/>
    <mergeCell ref="K146:V146"/>
    <mergeCell ref="K147:V147"/>
    <mergeCell ref="K136:V136"/>
    <mergeCell ref="K137:V137"/>
    <mergeCell ref="K138:V138"/>
    <mergeCell ref="K139:V139"/>
    <mergeCell ref="I486:X486"/>
    <mergeCell ref="O483:Q483"/>
    <mergeCell ref="R483:T483"/>
    <mergeCell ref="L467:N467"/>
    <mergeCell ref="L483:N483"/>
    <mergeCell ref="L422:M422"/>
    <mergeCell ref="L436:M436"/>
    <mergeCell ref="L450:M450"/>
    <mergeCell ref="L468:M468"/>
    <mergeCell ref="I424:X424"/>
    <mergeCell ref="I438:X438"/>
    <mergeCell ref="I452:X452"/>
    <mergeCell ref="I470:X470"/>
    <mergeCell ref="K460:V460"/>
    <mergeCell ref="R436:S436"/>
    <mergeCell ref="R450:S450"/>
    <mergeCell ref="K462:V462"/>
    <mergeCell ref="K463:V463"/>
    <mergeCell ref="K459:V459"/>
    <mergeCell ref="K443:V443"/>
    <mergeCell ref="K444:V444"/>
    <mergeCell ref="K445:V445"/>
    <mergeCell ref="K446:V446"/>
    <mergeCell ref="L449:N449"/>
    <mergeCell ref="I181:J181"/>
    <mergeCell ref="I182:J182"/>
    <mergeCell ref="I183:J183"/>
    <mergeCell ref="I184:J184"/>
    <mergeCell ref="I64:J64"/>
    <mergeCell ref="I17:J17"/>
    <mergeCell ref="K31:V31"/>
    <mergeCell ref="K32:V32"/>
    <mergeCell ref="K33:V33"/>
    <mergeCell ref="K34:V34"/>
    <mergeCell ref="K35:V35"/>
    <mergeCell ref="K36:V36"/>
    <mergeCell ref="K37:V37"/>
    <mergeCell ref="K38:V38"/>
    <mergeCell ref="I58:J58"/>
    <mergeCell ref="I59:J59"/>
    <mergeCell ref="I60:J60"/>
    <mergeCell ref="I61:J61"/>
    <mergeCell ref="I62:J62"/>
    <mergeCell ref="I63:J63"/>
    <mergeCell ref="H51:J51"/>
    <mergeCell ref="I55:J55"/>
    <mergeCell ref="I307:J307"/>
    <mergeCell ref="I308:J308"/>
    <mergeCell ref="I309:J309"/>
    <mergeCell ref="I310:J310"/>
    <mergeCell ref="K140:V140"/>
    <mergeCell ref="K141:V141"/>
    <mergeCell ref="K142:V142"/>
    <mergeCell ref="K143:V143"/>
    <mergeCell ref="L273:N273"/>
    <mergeCell ref="O273:Q273"/>
    <mergeCell ref="O220:P220"/>
    <mergeCell ref="O235:P235"/>
    <mergeCell ref="O255:P255"/>
    <mergeCell ref="K148:V148"/>
    <mergeCell ref="K149:V149"/>
    <mergeCell ref="K150:V150"/>
    <mergeCell ref="K151:V151"/>
    <mergeCell ref="K180:V180"/>
    <mergeCell ref="K181:V181"/>
    <mergeCell ref="K183:V183"/>
    <mergeCell ref="K184:V184"/>
    <mergeCell ref="K185:V185"/>
    <mergeCell ref="I159:X159"/>
    <mergeCell ref="I177:X177"/>
    <mergeCell ref="I191:J191"/>
    <mergeCell ref="I192:J192"/>
    <mergeCell ref="I201:J201"/>
    <mergeCell ref="I205:J205"/>
    <mergeCell ref="O274:P274"/>
    <mergeCell ref="O349:Q349"/>
    <mergeCell ref="L296:M296"/>
    <mergeCell ref="L315:M315"/>
    <mergeCell ref="L334:M334"/>
    <mergeCell ref="O254:Q254"/>
    <mergeCell ref="L234:N234"/>
    <mergeCell ref="K326:V326"/>
    <mergeCell ref="K327:V327"/>
    <mergeCell ref="K328:V328"/>
    <mergeCell ref="I257:X257"/>
    <mergeCell ref="I276:X276"/>
    <mergeCell ref="I298:X298"/>
    <mergeCell ref="K342:V342"/>
    <mergeCell ref="L349:N349"/>
    <mergeCell ref="K346:V346"/>
    <mergeCell ref="O314:Q314"/>
    <mergeCell ref="R314:T314"/>
    <mergeCell ref="O333:Q333"/>
    <mergeCell ref="R334:S334"/>
    <mergeCell ref="R296:S296"/>
    <mergeCell ref="O295:Q295"/>
    <mergeCell ref="R295:T295"/>
    <mergeCell ref="K230:V230"/>
    <mergeCell ref="O234:Q234"/>
    <mergeCell ref="I229:J229"/>
    <mergeCell ref="I230:J230"/>
    <mergeCell ref="I225:J225"/>
    <mergeCell ref="I226:J226"/>
    <mergeCell ref="H296:J296"/>
    <mergeCell ref="L156:N156"/>
    <mergeCell ref="O156:Q156"/>
    <mergeCell ref="R156:T156"/>
    <mergeCell ref="O157:P157"/>
    <mergeCell ref="R157:S157"/>
    <mergeCell ref="I206:J206"/>
    <mergeCell ref="I207:J207"/>
    <mergeCell ref="I250:J250"/>
    <mergeCell ref="I239:J239"/>
    <mergeCell ref="I224:J224"/>
    <mergeCell ref="K242:V242"/>
    <mergeCell ref="K189:V189"/>
    <mergeCell ref="I210:J210"/>
    <mergeCell ref="I211:J211"/>
    <mergeCell ref="I212:J212"/>
    <mergeCell ref="I213:J213"/>
    <mergeCell ref="I214:J214"/>
    <mergeCell ref="I215:J215"/>
    <mergeCell ref="I216:J216"/>
    <mergeCell ref="I186:J186"/>
    <mergeCell ref="I187:J187"/>
    <mergeCell ref="I188:J188"/>
    <mergeCell ref="I189:J189"/>
    <mergeCell ref="I190:J190"/>
    <mergeCell ref="K163:V163"/>
    <mergeCell ref="O174:Q174"/>
    <mergeCell ref="R174:T174"/>
    <mergeCell ref="O175:P175"/>
    <mergeCell ref="R175:S175"/>
    <mergeCell ref="K164:V164"/>
    <mergeCell ref="K165:V165"/>
    <mergeCell ref="K166:V166"/>
    <mergeCell ref="K167:V167"/>
    <mergeCell ref="K168:V168"/>
    <mergeCell ref="I11:X11"/>
    <mergeCell ref="I26:X26"/>
    <mergeCell ref="I53:X53"/>
    <mergeCell ref="I80:X80"/>
    <mergeCell ref="I95:X95"/>
    <mergeCell ref="O23:Q23"/>
    <mergeCell ref="I45:J45"/>
    <mergeCell ref="I46:J46"/>
    <mergeCell ref="I47:J47"/>
    <mergeCell ref="I65:J65"/>
    <mergeCell ref="I66:J66"/>
    <mergeCell ref="K60:V60"/>
    <mergeCell ref="K61:V61"/>
    <mergeCell ref="K62:V62"/>
    <mergeCell ref="I56:J56"/>
    <mergeCell ref="I57:J57"/>
    <mergeCell ref="L24:M24"/>
    <mergeCell ref="L51:M51"/>
    <mergeCell ref="L78:M78"/>
    <mergeCell ref="L93:M93"/>
    <mergeCell ref="L8:N8"/>
    <mergeCell ref="O8:Q8"/>
    <mergeCell ref="R8:T8"/>
    <mergeCell ref="L23:N23"/>
    <mergeCell ref="L50:N50"/>
    <mergeCell ref="L77:N77"/>
    <mergeCell ref="L92:N92"/>
    <mergeCell ref="L108:N108"/>
    <mergeCell ref="L128:N128"/>
    <mergeCell ref="O24:P24"/>
    <mergeCell ref="O51:P51"/>
    <mergeCell ref="O78:P78"/>
    <mergeCell ref="O93:P93"/>
    <mergeCell ref="O109:P109"/>
    <mergeCell ref="R128:T128"/>
    <mergeCell ref="R23:T23"/>
    <mergeCell ref="O50:Q50"/>
    <mergeCell ref="R78:S78"/>
    <mergeCell ref="R93:S93"/>
    <mergeCell ref="R109:S109"/>
    <mergeCell ref="L9:M9"/>
    <mergeCell ref="O9:P9"/>
    <mergeCell ref="R9:S9"/>
    <mergeCell ref="R24:S24"/>
    <mergeCell ref="L109:M109"/>
    <mergeCell ref="L129:M129"/>
    <mergeCell ref="O129:P129"/>
    <mergeCell ref="K63:V63"/>
    <mergeCell ref="K64:V64"/>
    <mergeCell ref="K46:V46"/>
    <mergeCell ref="K47:V47"/>
    <mergeCell ref="K45:V45"/>
    <mergeCell ref="K114:V114"/>
    <mergeCell ref="K115:V115"/>
    <mergeCell ref="K116:V116"/>
    <mergeCell ref="K117:V117"/>
    <mergeCell ref="R50:T50"/>
    <mergeCell ref="K56:V56"/>
    <mergeCell ref="K57:V57"/>
    <mergeCell ref="K59:V59"/>
    <mergeCell ref="O92:Q92"/>
    <mergeCell ref="R92:T92"/>
    <mergeCell ref="K58:V58"/>
    <mergeCell ref="R51:S51"/>
    <mergeCell ref="O108:Q108"/>
    <mergeCell ref="R108:T108"/>
    <mergeCell ref="K104:V104"/>
    <mergeCell ref="K105:V105"/>
    <mergeCell ref="I514:Z514"/>
    <mergeCell ref="I526:Z526"/>
    <mergeCell ref="I527:Z527"/>
    <mergeCell ref="I528:Z528"/>
    <mergeCell ref="K17:V17"/>
    <mergeCell ref="I508:Z508"/>
    <mergeCell ref="I509:Z509"/>
    <mergeCell ref="I510:Z510"/>
    <mergeCell ref="I511:Z511"/>
    <mergeCell ref="I512:Z512"/>
    <mergeCell ref="I513:Z513"/>
    <mergeCell ref="K89:V89"/>
    <mergeCell ref="K98:V98"/>
    <mergeCell ref="K99:V99"/>
    <mergeCell ref="I142:J142"/>
    <mergeCell ref="I505:Z505"/>
    <mergeCell ref="I506:Z506"/>
    <mergeCell ref="I507:Z507"/>
    <mergeCell ref="L484:M484"/>
    <mergeCell ref="L295:N295"/>
    <mergeCell ref="L314:N314"/>
    <mergeCell ref="L333:N333"/>
    <mergeCell ref="R408:S408"/>
    <mergeCell ref="R422:S422"/>
    <mergeCell ref="I532:Z532"/>
    <mergeCell ref="I533:Z533"/>
    <mergeCell ref="I534:Z534"/>
    <mergeCell ref="I535:Z535"/>
    <mergeCell ref="I536:Z536"/>
    <mergeCell ref="I537:Z537"/>
    <mergeCell ref="I552:Z552"/>
    <mergeCell ref="I531:Z531"/>
    <mergeCell ref="I520:Z520"/>
    <mergeCell ref="I521:Z521"/>
    <mergeCell ref="I522:Z522"/>
    <mergeCell ref="I523:Z523"/>
    <mergeCell ref="I524:Z524"/>
    <mergeCell ref="I525:Z525"/>
    <mergeCell ref="I529:Z529"/>
    <mergeCell ref="I530:Z530"/>
    <mergeCell ref="I553:Z553"/>
    <mergeCell ref="I544:Z544"/>
    <mergeCell ref="I545:Z545"/>
    <mergeCell ref="I546:Z546"/>
    <mergeCell ref="I547:Z547"/>
    <mergeCell ref="I548:Z548"/>
    <mergeCell ref="I549:Z549"/>
    <mergeCell ref="I538:Z538"/>
    <mergeCell ref="I539:Z539"/>
    <mergeCell ref="I540:Z540"/>
    <mergeCell ref="I541:Z541"/>
    <mergeCell ref="I542:Z542"/>
    <mergeCell ref="I543:Z543"/>
    <mergeCell ref="I550:Z550"/>
    <mergeCell ref="I551:Z551"/>
    <mergeCell ref="K417:V417"/>
    <mergeCell ref="L421:N421"/>
    <mergeCell ref="L435:N435"/>
    <mergeCell ref="K391:V391"/>
    <mergeCell ref="K403:V403"/>
    <mergeCell ref="K404:V404"/>
    <mergeCell ref="K413:V413"/>
    <mergeCell ref="K357:V357"/>
    <mergeCell ref="R366:S366"/>
    <mergeCell ref="R397:S397"/>
    <mergeCell ref="L396:N396"/>
    <mergeCell ref="L407:N407"/>
    <mergeCell ref="R349:T349"/>
    <mergeCell ref="O365:Q365"/>
    <mergeCell ref="R365:T365"/>
    <mergeCell ref="O377:Q377"/>
    <mergeCell ref="R377:T377"/>
    <mergeCell ref="O396:Q396"/>
    <mergeCell ref="K414:V414"/>
    <mergeCell ref="I515:Z515"/>
    <mergeCell ref="I516:Z516"/>
    <mergeCell ref="I517:Z517"/>
    <mergeCell ref="I518:Z518"/>
    <mergeCell ref="I519:Z519"/>
    <mergeCell ref="I69:J69"/>
    <mergeCell ref="I70:J70"/>
    <mergeCell ref="I71:J71"/>
    <mergeCell ref="I72:J72"/>
    <mergeCell ref="I73:J73"/>
    <mergeCell ref="I87:J87"/>
    <mergeCell ref="I88:J88"/>
    <mergeCell ref="I89:J89"/>
    <mergeCell ref="I98:J98"/>
    <mergeCell ref="I99:J99"/>
    <mergeCell ref="K84:V84"/>
    <mergeCell ref="K85:V85"/>
    <mergeCell ref="K86:V86"/>
    <mergeCell ref="K87:V87"/>
    <mergeCell ref="K88:V88"/>
    <mergeCell ref="R468:S468"/>
    <mergeCell ref="R484:S484"/>
    <mergeCell ref="I137:J137"/>
    <mergeCell ref="I138:J138"/>
    <mergeCell ref="H14:H18"/>
    <mergeCell ref="I14:J14"/>
    <mergeCell ref="K14:V14"/>
    <mergeCell ref="I15:J15"/>
    <mergeCell ref="K15:V15"/>
    <mergeCell ref="I16:J16"/>
    <mergeCell ref="K16:V16"/>
    <mergeCell ref="K20:V20"/>
    <mergeCell ref="I44:J44"/>
    <mergeCell ref="K29:V29"/>
    <mergeCell ref="K30:V30"/>
    <mergeCell ref="H24:J24"/>
    <mergeCell ref="I28:J28"/>
    <mergeCell ref="K39:V39"/>
    <mergeCell ref="K40:V40"/>
    <mergeCell ref="K41:V41"/>
    <mergeCell ref="K42:V42"/>
    <mergeCell ref="K43:V43"/>
    <mergeCell ref="K44:V44"/>
    <mergeCell ref="I18:J18"/>
    <mergeCell ref="K18:V18"/>
    <mergeCell ref="I68:J68"/>
    <mergeCell ref="I100:J100"/>
    <mergeCell ref="I101:J101"/>
    <mergeCell ref="I102:J102"/>
    <mergeCell ref="K100:V100"/>
    <mergeCell ref="K101:V101"/>
    <mergeCell ref="K102:V102"/>
    <mergeCell ref="H9:J9"/>
    <mergeCell ref="I13:J13"/>
    <mergeCell ref="I74:J74"/>
    <mergeCell ref="I83:J83"/>
    <mergeCell ref="K66:V66"/>
    <mergeCell ref="K67:V67"/>
    <mergeCell ref="K68:V68"/>
    <mergeCell ref="K69:V69"/>
    <mergeCell ref="K70:V70"/>
    <mergeCell ref="K71:V71"/>
    <mergeCell ref="K72:V72"/>
    <mergeCell ref="K73:V73"/>
    <mergeCell ref="K74:V74"/>
    <mergeCell ref="H19:H20"/>
    <mergeCell ref="I19:J19"/>
    <mergeCell ref="K19:V19"/>
    <mergeCell ref="I20:J20"/>
    <mergeCell ref="H5:Z5"/>
    <mergeCell ref="H251:Z251"/>
    <mergeCell ref="H292:Z292"/>
    <mergeCell ref="H362:Z362"/>
    <mergeCell ref="I29:J29"/>
    <mergeCell ref="I30:J30"/>
    <mergeCell ref="I31:J31"/>
    <mergeCell ref="I32:J32"/>
    <mergeCell ref="I33:J33"/>
    <mergeCell ref="I34:J34"/>
    <mergeCell ref="I35:J35"/>
    <mergeCell ref="I36:J36"/>
    <mergeCell ref="I37:J37"/>
    <mergeCell ref="I38:J38"/>
    <mergeCell ref="I39:J39"/>
    <mergeCell ref="I40:J40"/>
    <mergeCell ref="I41:J41"/>
    <mergeCell ref="I42:J42"/>
    <mergeCell ref="I43:J43"/>
    <mergeCell ref="I84:J84"/>
    <mergeCell ref="I85:J85"/>
    <mergeCell ref="I86:J86"/>
    <mergeCell ref="K65:V65"/>
    <mergeCell ref="I67:J67"/>
    <mergeCell ref="I139:J139"/>
    <mergeCell ref="I140:J140"/>
    <mergeCell ref="I141:J141"/>
    <mergeCell ref="I103:J103"/>
    <mergeCell ref="I104:J104"/>
    <mergeCell ref="I105:J105"/>
    <mergeCell ref="I114:J114"/>
    <mergeCell ref="I115:J115"/>
    <mergeCell ref="I125:J125"/>
    <mergeCell ref="I134:J134"/>
    <mergeCell ref="I135:J135"/>
    <mergeCell ref="I136:J136"/>
    <mergeCell ref="I116:J116"/>
    <mergeCell ref="I117:J117"/>
    <mergeCell ref="I118:J118"/>
    <mergeCell ref="I119:J119"/>
    <mergeCell ref="I120:J120"/>
    <mergeCell ref="I121:J121"/>
    <mergeCell ref="I122:J122"/>
    <mergeCell ref="I123:J123"/>
    <mergeCell ref="I124:J124"/>
    <mergeCell ref="I111:X111"/>
    <mergeCell ref="R129:S129"/>
    <mergeCell ref="K103:V103"/>
    <mergeCell ref="I148:J148"/>
    <mergeCell ref="I149:J149"/>
    <mergeCell ref="I150:J150"/>
    <mergeCell ref="I151:J151"/>
    <mergeCell ref="I152:J152"/>
    <mergeCell ref="I153:J153"/>
    <mergeCell ref="I202:J202"/>
    <mergeCell ref="I203:J203"/>
    <mergeCell ref="I204:J204"/>
    <mergeCell ref="I162:J162"/>
    <mergeCell ref="I163:J163"/>
    <mergeCell ref="I164:J164"/>
    <mergeCell ref="I165:J165"/>
    <mergeCell ref="I166:J166"/>
    <mergeCell ref="I167:J167"/>
    <mergeCell ref="I198:X198"/>
    <mergeCell ref="I168:J168"/>
    <mergeCell ref="I169:J169"/>
    <mergeCell ref="I170:J170"/>
    <mergeCell ref="I171:J171"/>
    <mergeCell ref="I180:J180"/>
    <mergeCell ref="K152:V152"/>
    <mergeCell ref="K153:V153"/>
    <mergeCell ref="K162:V162"/>
    <mergeCell ref="I143:J143"/>
    <mergeCell ref="I144:J144"/>
    <mergeCell ref="I145:J145"/>
    <mergeCell ref="I146:J146"/>
    <mergeCell ref="I147:J147"/>
    <mergeCell ref="I227:J227"/>
    <mergeCell ref="I228:J228"/>
    <mergeCell ref="H301:H305"/>
    <mergeCell ref="H274:J274"/>
    <mergeCell ref="H260:H264"/>
    <mergeCell ref="H265:H270"/>
    <mergeCell ref="H279:H283"/>
    <mergeCell ref="I283:J283"/>
    <mergeCell ref="I179:J179"/>
    <mergeCell ref="I200:J200"/>
    <mergeCell ref="I185:J185"/>
    <mergeCell ref="I244:J244"/>
    <mergeCell ref="I245:J245"/>
    <mergeCell ref="I246:J246"/>
    <mergeCell ref="I247:J247"/>
    <mergeCell ref="I248:J248"/>
    <mergeCell ref="I249:J249"/>
    <mergeCell ref="I208:J208"/>
    <mergeCell ref="I209:J209"/>
    <mergeCell ref="H284:H290"/>
    <mergeCell ref="I260:J260"/>
    <mergeCell ref="I261:J261"/>
    <mergeCell ref="I262:J262"/>
    <mergeCell ref="I263:J263"/>
    <mergeCell ref="I264:J264"/>
    <mergeCell ref="I265:J265"/>
    <mergeCell ref="I266:J266"/>
    <mergeCell ref="I267:J267"/>
    <mergeCell ref="I268:J268"/>
    <mergeCell ref="I269:J269"/>
    <mergeCell ref="I270:J270"/>
    <mergeCell ref="I279:J279"/>
    <mergeCell ref="I280:J280"/>
    <mergeCell ref="I281:J281"/>
    <mergeCell ref="I282:J282"/>
    <mergeCell ref="K383:V383"/>
    <mergeCell ref="H413:H416"/>
    <mergeCell ref="R378:S378"/>
    <mergeCell ref="K415:V415"/>
    <mergeCell ref="K416:V416"/>
    <mergeCell ref="I311:J311"/>
    <mergeCell ref="I320:J320"/>
    <mergeCell ref="I321:J321"/>
    <mergeCell ref="I322:J322"/>
    <mergeCell ref="I323:J323"/>
    <mergeCell ref="H315:J315"/>
    <mergeCell ref="H306:H311"/>
    <mergeCell ref="H320:H325"/>
    <mergeCell ref="I319:J319"/>
    <mergeCell ref="I324:J324"/>
    <mergeCell ref="I325:J325"/>
    <mergeCell ref="I317:X317"/>
    <mergeCell ref="K321:V321"/>
    <mergeCell ref="K322:V322"/>
    <mergeCell ref="K323:V323"/>
    <mergeCell ref="K324:V324"/>
    <mergeCell ref="K325:V325"/>
    <mergeCell ref="I306:J306"/>
    <mergeCell ref="L377:N377"/>
    <mergeCell ref="O450:P450"/>
    <mergeCell ref="I444:J444"/>
    <mergeCell ref="I445:J445"/>
    <mergeCell ref="I446:J446"/>
    <mergeCell ref="I476:J476"/>
    <mergeCell ref="O449:Q449"/>
    <mergeCell ref="R449:T449"/>
    <mergeCell ref="K418:V418"/>
    <mergeCell ref="K427:V427"/>
    <mergeCell ref="K428:V428"/>
    <mergeCell ref="K442:V442"/>
    <mergeCell ref="O422:P422"/>
    <mergeCell ref="O436:P436"/>
    <mergeCell ref="K429:V429"/>
    <mergeCell ref="K430:V430"/>
    <mergeCell ref="K431:V431"/>
    <mergeCell ref="K432:V432"/>
    <mergeCell ref="K441:V441"/>
    <mergeCell ref="O421:Q421"/>
    <mergeCell ref="R421:T421"/>
    <mergeCell ref="O435:Q435"/>
    <mergeCell ref="R435:T435"/>
    <mergeCell ref="O468:P468"/>
    <mergeCell ref="I477:J477"/>
    <mergeCell ref="I478:J478"/>
    <mergeCell ref="I462:J462"/>
    <mergeCell ref="I463:J463"/>
    <mergeCell ref="I473:J473"/>
    <mergeCell ref="I474:J474"/>
    <mergeCell ref="I475:J475"/>
    <mergeCell ref="H464:Z464"/>
    <mergeCell ref="I455:J455"/>
    <mergeCell ref="I456:J456"/>
    <mergeCell ref="I457:J457"/>
    <mergeCell ref="I458:J458"/>
    <mergeCell ref="I459:J459"/>
    <mergeCell ref="I460:J460"/>
    <mergeCell ref="I461:J461"/>
    <mergeCell ref="K455:V455"/>
    <mergeCell ref="K456:V456"/>
    <mergeCell ref="K457:V457"/>
    <mergeCell ref="K458:V458"/>
    <mergeCell ref="H450:J450"/>
    <mergeCell ref="H468:J468"/>
    <mergeCell ref="I472:J472"/>
    <mergeCell ref="I355:J355"/>
    <mergeCell ref="H378:J378"/>
    <mergeCell ref="I370:J370"/>
    <mergeCell ref="I382:J382"/>
    <mergeCell ref="H355:H358"/>
    <mergeCell ref="H359:H361"/>
    <mergeCell ref="H371:H373"/>
    <mergeCell ref="I426:J426"/>
    <mergeCell ref="I427:J427"/>
    <mergeCell ref="I428:J428"/>
    <mergeCell ref="I429:J429"/>
    <mergeCell ref="I430:J430"/>
    <mergeCell ref="I431:J431"/>
    <mergeCell ref="I432:J432"/>
    <mergeCell ref="I441:J441"/>
    <mergeCell ref="I442:J442"/>
    <mergeCell ref="H430:H432"/>
    <mergeCell ref="H441:H444"/>
    <mergeCell ref="I415:J415"/>
    <mergeCell ref="I416:J416"/>
    <mergeCell ref="I417:J417"/>
    <mergeCell ref="H473:H475"/>
    <mergeCell ref="I418:J418"/>
    <mergeCell ref="K118:V118"/>
    <mergeCell ref="K119:V119"/>
    <mergeCell ref="K120:V120"/>
    <mergeCell ref="K121:V121"/>
    <mergeCell ref="K122:V122"/>
    <mergeCell ref="K123:V123"/>
    <mergeCell ref="K124:V124"/>
    <mergeCell ref="K125:V125"/>
    <mergeCell ref="K134:V134"/>
    <mergeCell ref="I131:X131"/>
    <mergeCell ref="O128:Q128"/>
    <mergeCell ref="K135:V135"/>
    <mergeCell ref="L157:M157"/>
    <mergeCell ref="L175:M175"/>
    <mergeCell ref="K169:V169"/>
    <mergeCell ref="K170:V170"/>
    <mergeCell ref="K171:V171"/>
    <mergeCell ref="L174:N174"/>
    <mergeCell ref="H445:H446"/>
    <mergeCell ref="H455:H459"/>
    <mergeCell ref="H460:H463"/>
    <mergeCell ref="K461:V461"/>
    <mergeCell ref="K215:V215"/>
    <mergeCell ref="K216:V216"/>
    <mergeCell ref="I237:X237"/>
    <mergeCell ref="R234:T234"/>
    <mergeCell ref="I231:J231"/>
    <mergeCell ref="I443:J443"/>
    <mergeCell ref="I440:J440"/>
    <mergeCell ref="H417:H418"/>
    <mergeCell ref="H427:H429"/>
    <mergeCell ref="H422:J422"/>
    <mergeCell ref="I359:J359"/>
    <mergeCell ref="I360:J360"/>
    <mergeCell ref="I361:J361"/>
    <mergeCell ref="I371:J371"/>
    <mergeCell ref="I372:J372"/>
    <mergeCell ref="I373:J373"/>
    <mergeCell ref="I374:J374"/>
    <mergeCell ref="I383:J383"/>
    <mergeCell ref="I384:J384"/>
    <mergeCell ref="I385:J385"/>
    <mergeCell ref="I386:J386"/>
    <mergeCell ref="I387:J387"/>
    <mergeCell ref="H393:Z393"/>
    <mergeCell ref="K374:V374"/>
    <mergeCell ref="O195:Q195"/>
    <mergeCell ref="R195:T195"/>
    <mergeCell ref="O219:Q219"/>
    <mergeCell ref="R219:T219"/>
    <mergeCell ref="O196:P196"/>
    <mergeCell ref="K231:V231"/>
    <mergeCell ref="K240:V240"/>
    <mergeCell ref="K241:V241"/>
    <mergeCell ref="K225:V225"/>
    <mergeCell ref="K226:V226"/>
    <mergeCell ref="K227:V227"/>
    <mergeCell ref="K228:V228"/>
    <mergeCell ref="K229:V229"/>
    <mergeCell ref="K204:V204"/>
    <mergeCell ref="K205:V205"/>
    <mergeCell ref="K206:V206"/>
    <mergeCell ref="K207:V207"/>
    <mergeCell ref="K208:V208"/>
    <mergeCell ref="K209:V209"/>
    <mergeCell ref="K210:V210"/>
    <mergeCell ref="K211:V211"/>
    <mergeCell ref="K212:V212"/>
    <mergeCell ref="K213:V213"/>
    <mergeCell ref="K214:V214"/>
    <mergeCell ref="K265:V265"/>
    <mergeCell ref="K266:V266"/>
    <mergeCell ref="K267:V267"/>
    <mergeCell ref="L254:N254"/>
    <mergeCell ref="R254:T254"/>
    <mergeCell ref="K182:V182"/>
    <mergeCell ref="R196:S196"/>
    <mergeCell ref="K186:V186"/>
    <mergeCell ref="K187:V187"/>
    <mergeCell ref="K188:V188"/>
    <mergeCell ref="K243:V243"/>
    <mergeCell ref="K190:V190"/>
    <mergeCell ref="K191:V191"/>
    <mergeCell ref="K192:V192"/>
    <mergeCell ref="K201:V201"/>
    <mergeCell ref="K202:V202"/>
    <mergeCell ref="K203:V203"/>
    <mergeCell ref="R220:S220"/>
    <mergeCell ref="R235:S235"/>
    <mergeCell ref="L196:M196"/>
    <mergeCell ref="L220:M220"/>
    <mergeCell ref="L235:M235"/>
    <mergeCell ref="L195:N195"/>
    <mergeCell ref="L219:N219"/>
    <mergeCell ref="R315:S315"/>
    <mergeCell ref="O296:P296"/>
    <mergeCell ref="O315:P315"/>
    <mergeCell ref="O334:P334"/>
    <mergeCell ref="K329:V329"/>
    <mergeCell ref="K330:V330"/>
    <mergeCell ref="K339:V339"/>
    <mergeCell ref="K340:V340"/>
    <mergeCell ref="K244:V244"/>
    <mergeCell ref="K245:V245"/>
    <mergeCell ref="K246:V246"/>
    <mergeCell ref="K247:V247"/>
    <mergeCell ref="K248:V248"/>
    <mergeCell ref="K249:V249"/>
    <mergeCell ref="R255:S255"/>
    <mergeCell ref="R274:S274"/>
    <mergeCell ref="R273:T273"/>
    <mergeCell ref="L255:M255"/>
    <mergeCell ref="L274:M274"/>
    <mergeCell ref="K268:V268"/>
    <mergeCell ref="K269:V269"/>
    <mergeCell ref="K270:V270"/>
    <mergeCell ref="K250:V250"/>
    <mergeCell ref="K264:V264"/>
    <mergeCell ref="O378:P378"/>
    <mergeCell ref="H350:J350"/>
    <mergeCell ref="I354:J354"/>
    <mergeCell ref="H366:J366"/>
    <mergeCell ref="I352:X352"/>
    <mergeCell ref="L350:M350"/>
    <mergeCell ref="K355:V355"/>
    <mergeCell ref="K356:V356"/>
    <mergeCell ref="I240:J240"/>
    <mergeCell ref="K280:V280"/>
    <mergeCell ref="K281:V281"/>
    <mergeCell ref="K282:V282"/>
    <mergeCell ref="K283:V283"/>
    <mergeCell ref="K284:V284"/>
    <mergeCell ref="K345:V345"/>
    <mergeCell ref="K304:V304"/>
    <mergeCell ref="K305:V305"/>
    <mergeCell ref="K306:V306"/>
    <mergeCell ref="K307:V307"/>
    <mergeCell ref="K308:V308"/>
    <mergeCell ref="K309:V309"/>
    <mergeCell ref="K310:V310"/>
    <mergeCell ref="K311:V311"/>
    <mergeCell ref="K320:V320"/>
    <mergeCell ref="O397:P397"/>
    <mergeCell ref="R396:T396"/>
    <mergeCell ref="O407:Q407"/>
    <mergeCell ref="I391:J391"/>
    <mergeCell ref="I402:J402"/>
    <mergeCell ref="I403:J403"/>
    <mergeCell ref="H397:J397"/>
    <mergeCell ref="K402:V402"/>
    <mergeCell ref="K341:V341"/>
    <mergeCell ref="R350:S350"/>
    <mergeCell ref="K384:V384"/>
    <mergeCell ref="K385:V385"/>
    <mergeCell ref="K386:V386"/>
    <mergeCell ref="K387:V387"/>
    <mergeCell ref="K388:V388"/>
    <mergeCell ref="K389:V389"/>
    <mergeCell ref="K390:V390"/>
    <mergeCell ref="I368:X368"/>
    <mergeCell ref="I380:X380"/>
    <mergeCell ref="I356:J356"/>
    <mergeCell ref="I357:J357"/>
    <mergeCell ref="I358:J358"/>
    <mergeCell ref="O350:P350"/>
    <mergeCell ref="O366:P366"/>
    <mergeCell ref="I241:J241"/>
    <mergeCell ref="I242:J242"/>
    <mergeCell ref="I243:J243"/>
    <mergeCell ref="I300:J300"/>
    <mergeCell ref="K303:V303"/>
    <mergeCell ref="I284:J284"/>
    <mergeCell ref="I285:J285"/>
    <mergeCell ref="I286:J286"/>
    <mergeCell ref="I287:J287"/>
    <mergeCell ref="I288:J288"/>
    <mergeCell ref="I289:J289"/>
    <mergeCell ref="I290:J290"/>
    <mergeCell ref="I301:J301"/>
    <mergeCell ref="I302:J302"/>
    <mergeCell ref="I303:J303"/>
    <mergeCell ref="K288:V288"/>
    <mergeCell ref="K289:V289"/>
    <mergeCell ref="K290:V290"/>
    <mergeCell ref="K301:V301"/>
    <mergeCell ref="K302:V302"/>
    <mergeCell ref="K285:V285"/>
    <mergeCell ref="K286:V286"/>
    <mergeCell ref="K287:V287"/>
    <mergeCell ref="K279:V279"/>
    <mergeCell ref="H326:H330"/>
    <mergeCell ref="H339:H342"/>
    <mergeCell ref="H343:H346"/>
    <mergeCell ref="I330:J330"/>
    <mergeCell ref="I339:J339"/>
    <mergeCell ref="I340:J340"/>
    <mergeCell ref="I341:J341"/>
    <mergeCell ref="I342:J342"/>
    <mergeCell ref="I343:J343"/>
    <mergeCell ref="I344:J344"/>
    <mergeCell ref="I345:J345"/>
    <mergeCell ref="I346:J346"/>
    <mergeCell ref="H334:J334"/>
    <mergeCell ref="I338:J338"/>
    <mergeCell ref="I326:J326"/>
    <mergeCell ref="I327:J327"/>
    <mergeCell ref="I328:J328"/>
    <mergeCell ref="I329:J329"/>
    <mergeCell ref="I336:X336"/>
    <mergeCell ref="R333:T333"/>
    <mergeCell ref="K343:V343"/>
    <mergeCell ref="K344:V344"/>
    <mergeCell ref="I492:J492"/>
    <mergeCell ref="I413:J413"/>
    <mergeCell ref="I414:J414"/>
    <mergeCell ref="I454:J454"/>
    <mergeCell ref="K358:V358"/>
    <mergeCell ref="K359:V359"/>
    <mergeCell ref="K360:V360"/>
    <mergeCell ref="K361:V361"/>
    <mergeCell ref="K371:V371"/>
    <mergeCell ref="K372:V372"/>
    <mergeCell ref="K373:V373"/>
    <mergeCell ref="H436:J436"/>
    <mergeCell ref="H408:J408"/>
    <mergeCell ref="I401:J401"/>
    <mergeCell ref="I412:J412"/>
    <mergeCell ref="H383:H388"/>
    <mergeCell ref="H389:H391"/>
    <mergeCell ref="H402:H403"/>
    <mergeCell ref="I388:J388"/>
    <mergeCell ref="I389:J389"/>
    <mergeCell ref="I390:J390"/>
    <mergeCell ref="O408:P408"/>
    <mergeCell ref="I399:X399"/>
    <mergeCell ref="I404:J404"/>
    <mergeCell ref="I493:J493"/>
    <mergeCell ref="I494:J494"/>
    <mergeCell ref="I495:J495"/>
    <mergeCell ref="K493:V493"/>
    <mergeCell ref="K494:V494"/>
    <mergeCell ref="K495:V495"/>
    <mergeCell ref="K473:V473"/>
    <mergeCell ref="K474:V474"/>
    <mergeCell ref="K475:V475"/>
    <mergeCell ref="K476:V476"/>
    <mergeCell ref="K477:V477"/>
    <mergeCell ref="K478:V478"/>
    <mergeCell ref="K479:V479"/>
    <mergeCell ref="K480:V480"/>
    <mergeCell ref="K489:V489"/>
    <mergeCell ref="K490:V490"/>
    <mergeCell ref="K491:V491"/>
    <mergeCell ref="K492:V492"/>
    <mergeCell ref="H484:J484"/>
    <mergeCell ref="I479:J479"/>
    <mergeCell ref="I480:J480"/>
    <mergeCell ref="I489:J489"/>
    <mergeCell ref="I490:J490"/>
    <mergeCell ref="I491:J491"/>
    <mergeCell ref="I496:J496"/>
    <mergeCell ref="I497:J497"/>
    <mergeCell ref="I498:J498"/>
    <mergeCell ref="I499:J499"/>
    <mergeCell ref="I500:J500"/>
    <mergeCell ref="I501:J501"/>
    <mergeCell ref="K496:V496"/>
    <mergeCell ref="K497:V497"/>
    <mergeCell ref="K498:V498"/>
    <mergeCell ref="K499:V499"/>
    <mergeCell ref="K500:V500"/>
    <mergeCell ref="K501:V501"/>
    <mergeCell ref="H78:J78"/>
    <mergeCell ref="H93:J93"/>
    <mergeCell ref="H109:J109"/>
    <mergeCell ref="H129:J129"/>
    <mergeCell ref="K83:V83"/>
    <mergeCell ref="I259:J259"/>
    <mergeCell ref="I278:J278"/>
    <mergeCell ref="H157:J157"/>
    <mergeCell ref="H175:J175"/>
    <mergeCell ref="H196:J196"/>
    <mergeCell ref="H220:J220"/>
    <mergeCell ref="H235:J235"/>
    <mergeCell ref="H255:J255"/>
    <mergeCell ref="H240:H247"/>
    <mergeCell ref="H248:H250"/>
    <mergeCell ref="I82:J82"/>
    <mergeCell ref="I97:J97"/>
    <mergeCell ref="I113:J113"/>
    <mergeCell ref="I133:J133"/>
    <mergeCell ref="I161:J161"/>
    <mergeCell ref="K260:V260"/>
    <mergeCell ref="K261:V261"/>
    <mergeCell ref="K262:V262"/>
    <mergeCell ref="K263:V263"/>
    <mergeCell ref="I554:Z554"/>
    <mergeCell ref="H476:H480"/>
    <mergeCell ref="H489:H495"/>
    <mergeCell ref="H496:H501"/>
    <mergeCell ref="I488:J488"/>
    <mergeCell ref="H29:H44"/>
    <mergeCell ref="H45:H47"/>
    <mergeCell ref="H56:H68"/>
    <mergeCell ref="H69:H74"/>
    <mergeCell ref="H83:H88"/>
    <mergeCell ref="H98:H103"/>
    <mergeCell ref="H104:H105"/>
    <mergeCell ref="H114:H119"/>
    <mergeCell ref="H120:H125"/>
    <mergeCell ref="H134:H145"/>
    <mergeCell ref="H146:H153"/>
    <mergeCell ref="H162:H167"/>
    <mergeCell ref="H168:H171"/>
    <mergeCell ref="H180:H187"/>
    <mergeCell ref="H188:H192"/>
    <mergeCell ref="H201:H209"/>
    <mergeCell ref="H210:H216"/>
    <mergeCell ref="H225:H229"/>
    <mergeCell ref="H230:H231"/>
  </mergeCells>
  <phoneticPr fontId="15" type="noConversion"/>
  <conditionalFormatting sqref="H4 H9:H14 H24:H29 H51:H56 H78:H83 H93:H98 H109:H114 H129:H134 H157:H162 H175:H180 H196:H201 H220:H225 H235:H240 H255:H260 H274:H279 H296:H301 H315:H320 H334:H339 H350:H355 H366:H371 H378:H383 H397:H402 H408:H413 H422:H427 H436:H441 H450:H455 H468:H473 H484:H489 H19 H21 H45 H48 H69 H75 H89:H90 H104 H106 H120 H126 H146 H154 H168 H172 H188 H193 H210 H217 H230 H232 H248 H251:H252 H265 H271 H284 H291:H293 H306 H312 H326 H331 H343 H347 H359 H362:H363 H374:H375 H389 H392:H394 H404:H405 H417 H419 H430 H433 H445 H447 H460 H464:H465 H476 H481 H496">
    <cfRule type="cellIs" dxfId="364" priority="1844" operator="equal">
      <formula>"Low Risk"</formula>
    </cfRule>
    <cfRule type="cellIs" dxfId="363" priority="1845" operator="equal">
      <formula>"Medium Risk"</formula>
    </cfRule>
  </conditionalFormatting>
  <conditionalFormatting sqref="H6:I8">
    <cfRule type="cellIs" dxfId="362" priority="1842" operator="equal">
      <formula>"Low"</formula>
    </cfRule>
    <cfRule type="cellIs" dxfId="361" priority="1843" operator="equal">
      <formula>"Medium"</formula>
    </cfRule>
  </conditionalFormatting>
  <conditionalFormatting sqref="L21 W14:Y21 W29:Z48 W56:Z75 W83:Z90 W98:Y106 W114:Y126 W134:Y154 W162:Y172 W180:Y193 W201:Y217 W225:Y232 W240:Y252 W260:Y271 W279:Y293 W301:Y312 W320:Y331 W339:Y347 W355:Y363 W371:Y375 W383:Y394 W402:Y405 W413:Y419 W427:Y433 W441:Y447 W455:Y465 W473:Y481 W489:Y501">
    <cfRule type="cellIs" dxfId="360" priority="1841" operator="equal">
      <formula>"NA"</formula>
    </cfRule>
  </conditionalFormatting>
  <conditionalFormatting sqref="W14:Y18 W29:Y44 W56:Y68 W83:Y88 W98:Y103 W114:Y119 W134:Y145 W162:Y167 W180:Y187 W201:Y209 W225:Y229 W240:Y247 W260:Y264 W279:Y283 W301:Y305 W320:Y325 W339:Y342 W355:Y358 W371:Y373 W383:Y388 W402:Y403 W413:Y416 W427:Y429 W441:Y444 W455:Y459 W473:Y475 W489:Y495">
    <cfRule type="cellIs" dxfId="359" priority="1839" operator="equal">
      <formula>"N"</formula>
    </cfRule>
    <cfRule type="cellIs" dxfId="358" priority="1840" operator="equal">
      <formula>"Y"</formula>
    </cfRule>
  </conditionalFormatting>
  <conditionalFormatting sqref="W19:Y21 W45:Y48 W69:Y75 W89:Y90 W104:Y106 W120:Y126 W146:Y154 W168:Y172 W188:Y193 W210:Y217 W230:Y232 W248:Y252 W265:Y271 W284:Y293 W306:Y312 W326:Y331 W343:Y347 W359:Y363 W374:Y375 W389:Y394 W404:Y405 W417:Y419 W430:Y433 W445:Y447 W460:Y465 W476:Y481 W496:Y501">
    <cfRule type="cellIs" dxfId="357" priority="194" operator="equal">
      <formula>"Not Assessed"</formula>
    </cfRule>
    <cfRule type="cellIs" dxfId="356" priority="1837" operator="equal">
      <formula>"N"</formula>
    </cfRule>
    <cfRule type="cellIs" dxfId="355" priority="1838" operator="equal">
      <formula>"Y"</formula>
    </cfRule>
  </conditionalFormatting>
  <conditionalFormatting sqref="H392">
    <cfRule type="cellIs" dxfId="354" priority="1650" operator="equal">
      <formula>"Low"</formula>
    </cfRule>
    <cfRule type="cellIs" dxfId="353" priority="1651" operator="equal">
      <formula>"Medium"</formula>
    </cfRule>
  </conditionalFormatting>
  <conditionalFormatting sqref="L9 O9 R9 L24 O24 R24 L51 O51 R51 L93 O93 R93 L109 O109 R109 L129 O129 R129 L157 O157 R157 L175 O175 R175 L196 O196 R196 L220 O220 R220 L235 O235 R235 L255 O255 R255 L274 O274 R274 L296 O296 R296 L315 O315 R315 L334 O334 R334 L350 O350 R350 L366 O366 R366 L378 O378 R378 L397 O397 R397 L408 O408 R408 L422 O422 R422 L436 O436 R436 L450 O450 R450 L468 O468 R468 L484 O484 R484">
    <cfRule type="cellIs" dxfId="352" priority="1548" operator="equal">
      <formula>"NA"</formula>
    </cfRule>
  </conditionalFormatting>
  <conditionalFormatting sqref="L9 O9 R9 L24 O24 R24 L51 O51 R51 L93 O93 R93 L109 O109 R109 L129 O129 R129 L157 O157 R157 L175 O175 R175 L196 O196 R196 L220 O220 R220 L235 O235 R235 L255 O255 R255 L274 O274 R274 L296 O296 R296 L315 O315 R315 L334 O334 R334 L350 O350 R350 L366 O366 R366 L378 O378 R378 L397 O397 R397 L408 O408 R408 L422 O422 R422 L436 O436 R436 L450 O450 R450 L468 O468 R468 L484 O484 R484">
    <cfRule type="cellIs" dxfId="351" priority="1549" operator="equal">
      <formula>"MEDIUM"</formula>
    </cfRule>
    <cfRule type="cellIs" dxfId="350" priority="1550" operator="equal">
      <formula>"HIGH"</formula>
    </cfRule>
    <cfRule type="cellIs" dxfId="349" priority="1551" operator="equal">
      <formula>"LOW"</formula>
    </cfRule>
  </conditionalFormatting>
  <conditionalFormatting sqref="L9 O9 R9 L24 O24 R24 L51 O51 R51 L93 O93 R93 L109 O109 R109 L129 O129 R129 L157 O157 R157 L175 O175 R175 L196 O196 R196 L220 O220 R220 L235 O235 R235 L255 O255 R255 L274 O274 R274 L296 O296 R296 L315 O315 R315 L334 O334 R334 L350 O350 R350 L366 O366 R366 L378 O378 R378 L397 O397 R397 L408 O408 R408 L422 O422 R422 L436 O436 R436 L450 O450 R450 L468 O468 R468 L484 O484 R484">
    <cfRule type="cellIs" dxfId="348" priority="1556" operator="equal">
      <formula>"Not Assessed"</formula>
    </cfRule>
  </conditionalFormatting>
  <conditionalFormatting sqref="Z106">
    <cfRule type="cellIs" dxfId="347" priority="1480" operator="equal">
      <formula>"NA"</formula>
    </cfRule>
  </conditionalFormatting>
  <conditionalFormatting sqref="I11 Y11">
    <cfRule type="cellIs" dxfId="346" priority="1454" operator="equal">
      <formula>0</formula>
    </cfRule>
  </conditionalFormatting>
  <conditionalFormatting sqref="Z126">
    <cfRule type="cellIs" dxfId="345" priority="1453" operator="equal">
      <formula>"NA"</formula>
    </cfRule>
  </conditionalFormatting>
  <conditionalFormatting sqref="Z154">
    <cfRule type="cellIs" dxfId="344" priority="1430" operator="equal">
      <formula>"NA"</formula>
    </cfRule>
  </conditionalFormatting>
  <conditionalFormatting sqref="Z172">
    <cfRule type="cellIs" dxfId="343" priority="1406" operator="equal">
      <formula>"NA"</formula>
    </cfRule>
  </conditionalFormatting>
  <conditionalFormatting sqref="Z193">
    <cfRule type="cellIs" dxfId="342" priority="1382" operator="equal">
      <formula>"NA"</formula>
    </cfRule>
  </conditionalFormatting>
  <conditionalFormatting sqref="Z217">
    <cfRule type="cellIs" dxfId="341" priority="1358" operator="equal">
      <formula>"NA"</formula>
    </cfRule>
  </conditionalFormatting>
  <conditionalFormatting sqref="Z232">
    <cfRule type="cellIs" dxfId="340" priority="1334" operator="equal">
      <formula>"NA"</formula>
    </cfRule>
  </conditionalFormatting>
  <conditionalFormatting sqref="Z271">
    <cfRule type="cellIs" dxfId="339" priority="1310" operator="equal">
      <formula>"NA"</formula>
    </cfRule>
  </conditionalFormatting>
  <conditionalFormatting sqref="Z293">
    <cfRule type="cellIs" dxfId="338" priority="1286" operator="equal">
      <formula>"NA"</formula>
    </cfRule>
  </conditionalFormatting>
  <conditionalFormatting sqref="Z331">
    <cfRule type="cellIs" dxfId="337" priority="1239" operator="equal">
      <formula>"NA"</formula>
    </cfRule>
  </conditionalFormatting>
  <conditionalFormatting sqref="Z375">
    <cfRule type="cellIs" dxfId="336" priority="1192" operator="equal">
      <formula>"NA"</formula>
    </cfRule>
  </conditionalFormatting>
  <conditionalFormatting sqref="Z252">
    <cfRule type="cellIs" dxfId="335" priority="968" operator="equal">
      <formula>"NA"</formula>
    </cfRule>
  </conditionalFormatting>
  <conditionalFormatting sqref="Z347">
    <cfRule type="cellIs" dxfId="334" priority="935" operator="equal">
      <formula>"NA"</formula>
    </cfRule>
  </conditionalFormatting>
  <conditionalFormatting sqref="Z394">
    <cfRule type="cellIs" dxfId="333" priority="902" operator="equal">
      <formula>"NA"</formula>
    </cfRule>
  </conditionalFormatting>
  <conditionalFormatting sqref="I21">
    <cfRule type="cellIs" dxfId="332" priority="878" operator="equal">
      <formula>"Low"</formula>
    </cfRule>
    <cfRule type="cellIs" dxfId="331" priority="879" operator="equal">
      <formula>"Medium"</formula>
    </cfRule>
  </conditionalFormatting>
  <conditionalFormatting sqref="I48">
    <cfRule type="cellIs" dxfId="330" priority="876" operator="equal">
      <formula>"Low"</formula>
    </cfRule>
    <cfRule type="cellIs" dxfId="329" priority="877" operator="equal">
      <formula>"Medium"</formula>
    </cfRule>
  </conditionalFormatting>
  <conditionalFormatting sqref="I75">
    <cfRule type="cellIs" dxfId="328" priority="874" operator="equal">
      <formula>"Low"</formula>
    </cfRule>
    <cfRule type="cellIs" dxfId="327" priority="875" operator="equal">
      <formula>"Medium"</formula>
    </cfRule>
  </conditionalFormatting>
  <conditionalFormatting sqref="I90">
    <cfRule type="cellIs" dxfId="326" priority="872" operator="equal">
      <formula>"Low"</formula>
    </cfRule>
    <cfRule type="cellIs" dxfId="325" priority="873" operator="equal">
      <formula>"Medium"</formula>
    </cfRule>
  </conditionalFormatting>
  <conditionalFormatting sqref="I106">
    <cfRule type="cellIs" dxfId="324" priority="870" operator="equal">
      <formula>"Low"</formula>
    </cfRule>
    <cfRule type="cellIs" dxfId="323" priority="871" operator="equal">
      <formula>"Medium"</formula>
    </cfRule>
  </conditionalFormatting>
  <conditionalFormatting sqref="I126">
    <cfRule type="cellIs" dxfId="322" priority="868" operator="equal">
      <formula>"Low"</formula>
    </cfRule>
    <cfRule type="cellIs" dxfId="321" priority="869" operator="equal">
      <formula>"Medium"</formula>
    </cfRule>
  </conditionalFormatting>
  <conditionalFormatting sqref="I154">
    <cfRule type="cellIs" dxfId="320" priority="866" operator="equal">
      <formula>"Low"</formula>
    </cfRule>
    <cfRule type="cellIs" dxfId="319" priority="867" operator="equal">
      <formula>"Medium"</formula>
    </cfRule>
  </conditionalFormatting>
  <conditionalFormatting sqref="I172">
    <cfRule type="cellIs" dxfId="318" priority="864" operator="equal">
      <formula>"Low"</formula>
    </cfRule>
    <cfRule type="cellIs" dxfId="317" priority="865" operator="equal">
      <formula>"Medium"</formula>
    </cfRule>
  </conditionalFormatting>
  <conditionalFormatting sqref="I193">
    <cfRule type="cellIs" dxfId="316" priority="862" operator="equal">
      <formula>"Low"</formula>
    </cfRule>
    <cfRule type="cellIs" dxfId="315" priority="863" operator="equal">
      <formula>"Medium"</formula>
    </cfRule>
  </conditionalFormatting>
  <conditionalFormatting sqref="I217">
    <cfRule type="cellIs" dxfId="314" priority="860" operator="equal">
      <formula>"Low"</formula>
    </cfRule>
    <cfRule type="cellIs" dxfId="313" priority="861" operator="equal">
      <formula>"Medium"</formula>
    </cfRule>
  </conditionalFormatting>
  <conditionalFormatting sqref="I232">
    <cfRule type="cellIs" dxfId="312" priority="858" operator="equal">
      <formula>"Low"</formula>
    </cfRule>
    <cfRule type="cellIs" dxfId="311" priority="859" operator="equal">
      <formula>"Medium"</formula>
    </cfRule>
  </conditionalFormatting>
  <conditionalFormatting sqref="I252">
    <cfRule type="cellIs" dxfId="310" priority="856" operator="equal">
      <formula>"Low"</formula>
    </cfRule>
    <cfRule type="cellIs" dxfId="309" priority="857" operator="equal">
      <formula>"Medium"</formula>
    </cfRule>
  </conditionalFormatting>
  <conditionalFormatting sqref="I271">
    <cfRule type="cellIs" dxfId="308" priority="854" operator="equal">
      <formula>"Low"</formula>
    </cfRule>
    <cfRule type="cellIs" dxfId="307" priority="855" operator="equal">
      <formula>"Medium"</formula>
    </cfRule>
  </conditionalFormatting>
  <conditionalFormatting sqref="I312">
    <cfRule type="cellIs" dxfId="306" priority="850" operator="equal">
      <formula>"Low"</formula>
    </cfRule>
    <cfRule type="cellIs" dxfId="305" priority="851" operator="equal">
      <formula>"Medium"</formula>
    </cfRule>
  </conditionalFormatting>
  <conditionalFormatting sqref="I331">
    <cfRule type="cellIs" dxfId="304" priority="848" operator="equal">
      <formula>"Low"</formula>
    </cfRule>
    <cfRule type="cellIs" dxfId="303" priority="849" operator="equal">
      <formula>"Medium"</formula>
    </cfRule>
  </conditionalFormatting>
  <conditionalFormatting sqref="I347">
    <cfRule type="cellIs" dxfId="302" priority="846" operator="equal">
      <formula>"Low"</formula>
    </cfRule>
    <cfRule type="cellIs" dxfId="301" priority="847" operator="equal">
      <formula>"Medium"</formula>
    </cfRule>
  </conditionalFormatting>
  <conditionalFormatting sqref="I363">
    <cfRule type="cellIs" dxfId="300" priority="844" operator="equal">
      <formula>"Low"</formula>
    </cfRule>
    <cfRule type="cellIs" dxfId="299" priority="845" operator="equal">
      <formula>"Medium"</formula>
    </cfRule>
  </conditionalFormatting>
  <conditionalFormatting sqref="I375">
    <cfRule type="cellIs" dxfId="298" priority="842" operator="equal">
      <formula>"Low"</formula>
    </cfRule>
    <cfRule type="cellIs" dxfId="297" priority="843" operator="equal">
      <formula>"Medium"</formula>
    </cfRule>
  </conditionalFormatting>
  <conditionalFormatting sqref="I394">
    <cfRule type="cellIs" dxfId="296" priority="840" operator="equal">
      <formula>"Low"</formula>
    </cfRule>
    <cfRule type="cellIs" dxfId="295" priority="841" operator="equal">
      <formula>"Medium"</formula>
    </cfRule>
  </conditionalFormatting>
  <conditionalFormatting sqref="I405">
    <cfRule type="cellIs" dxfId="294" priority="838" operator="equal">
      <formula>"Low"</formula>
    </cfRule>
    <cfRule type="cellIs" dxfId="293" priority="839" operator="equal">
      <formula>"Medium"</formula>
    </cfRule>
  </conditionalFormatting>
  <conditionalFormatting sqref="I419">
    <cfRule type="cellIs" dxfId="292" priority="836" operator="equal">
      <formula>"Low"</formula>
    </cfRule>
    <cfRule type="cellIs" dxfId="291" priority="837" operator="equal">
      <formula>"Medium"</formula>
    </cfRule>
  </conditionalFormatting>
  <conditionalFormatting sqref="I433">
    <cfRule type="cellIs" dxfId="290" priority="834" operator="equal">
      <formula>"Low"</formula>
    </cfRule>
    <cfRule type="cellIs" dxfId="289" priority="835" operator="equal">
      <formula>"Medium"</formula>
    </cfRule>
  </conditionalFormatting>
  <conditionalFormatting sqref="I447">
    <cfRule type="cellIs" dxfId="288" priority="832" operator="equal">
      <formula>"Low"</formula>
    </cfRule>
    <cfRule type="cellIs" dxfId="287" priority="833" operator="equal">
      <formula>"Medium"</formula>
    </cfRule>
  </conditionalFormatting>
  <conditionalFormatting sqref="I465">
    <cfRule type="cellIs" dxfId="286" priority="830" operator="equal">
      <formula>"Low"</formula>
    </cfRule>
    <cfRule type="cellIs" dxfId="285" priority="831" operator="equal">
      <formula>"Medium"</formula>
    </cfRule>
  </conditionalFormatting>
  <conditionalFormatting sqref="I481">
    <cfRule type="cellIs" dxfId="284" priority="828" operator="equal">
      <formula>"Low"</formula>
    </cfRule>
    <cfRule type="cellIs" dxfId="283" priority="829" operator="equal">
      <formula>"Medium"</formula>
    </cfRule>
  </conditionalFormatting>
  <conditionalFormatting sqref="I293">
    <cfRule type="cellIs" dxfId="282" priority="824" operator="equal">
      <formula>"Low"</formula>
    </cfRule>
    <cfRule type="cellIs" dxfId="281" priority="825" operator="equal">
      <formula>"Medium"</formula>
    </cfRule>
  </conditionalFormatting>
  <conditionalFormatting sqref="H22:I22">
    <cfRule type="cellIs" dxfId="280" priority="822" operator="equal">
      <formula>"Low"</formula>
    </cfRule>
    <cfRule type="cellIs" dxfId="279" priority="823" operator="equal">
      <formula>"Medium"</formula>
    </cfRule>
  </conditionalFormatting>
  <conditionalFormatting sqref="H49:I49">
    <cfRule type="cellIs" dxfId="278" priority="802" operator="equal">
      <formula>"Low"</formula>
    </cfRule>
    <cfRule type="cellIs" dxfId="277" priority="803" operator="equal">
      <formula>"Medium"</formula>
    </cfRule>
  </conditionalFormatting>
  <conditionalFormatting sqref="H76:I77">
    <cfRule type="cellIs" dxfId="276" priority="782" operator="equal">
      <formula>"Low"</formula>
    </cfRule>
    <cfRule type="cellIs" dxfId="275" priority="783" operator="equal">
      <formula>"Medium"</formula>
    </cfRule>
  </conditionalFormatting>
  <conditionalFormatting sqref="H91:I92">
    <cfRule type="cellIs" dxfId="274" priority="762" operator="equal">
      <formula>"Low"</formula>
    </cfRule>
    <cfRule type="cellIs" dxfId="273" priority="763" operator="equal">
      <formula>"Medium"</formula>
    </cfRule>
  </conditionalFormatting>
  <conditionalFormatting sqref="H107:I108">
    <cfRule type="cellIs" dxfId="272" priority="742" operator="equal">
      <formula>"Low"</formula>
    </cfRule>
    <cfRule type="cellIs" dxfId="271" priority="743" operator="equal">
      <formula>"Medium"</formula>
    </cfRule>
  </conditionalFormatting>
  <conditionalFormatting sqref="H127:I128">
    <cfRule type="cellIs" dxfId="270" priority="722" operator="equal">
      <formula>"Low"</formula>
    </cfRule>
    <cfRule type="cellIs" dxfId="269" priority="723" operator="equal">
      <formula>"Medium"</formula>
    </cfRule>
  </conditionalFormatting>
  <conditionalFormatting sqref="H155:I156">
    <cfRule type="cellIs" dxfId="268" priority="702" operator="equal">
      <formula>"Low"</formula>
    </cfRule>
    <cfRule type="cellIs" dxfId="267" priority="703" operator="equal">
      <formula>"Medium"</formula>
    </cfRule>
  </conditionalFormatting>
  <conditionalFormatting sqref="H173:I174">
    <cfRule type="cellIs" dxfId="266" priority="682" operator="equal">
      <formula>"Low"</formula>
    </cfRule>
    <cfRule type="cellIs" dxfId="265" priority="683" operator="equal">
      <formula>"Medium"</formula>
    </cfRule>
  </conditionalFormatting>
  <conditionalFormatting sqref="H194:I195">
    <cfRule type="cellIs" dxfId="264" priority="662" operator="equal">
      <formula>"Low"</formula>
    </cfRule>
    <cfRule type="cellIs" dxfId="263" priority="663" operator="equal">
      <formula>"Medium"</formula>
    </cfRule>
  </conditionalFormatting>
  <conditionalFormatting sqref="H218:I219">
    <cfRule type="cellIs" dxfId="262" priority="642" operator="equal">
      <formula>"Low"</formula>
    </cfRule>
    <cfRule type="cellIs" dxfId="261" priority="643" operator="equal">
      <formula>"Medium"</formula>
    </cfRule>
  </conditionalFormatting>
  <conditionalFormatting sqref="H233:I234">
    <cfRule type="cellIs" dxfId="260" priority="622" operator="equal">
      <formula>"Low"</formula>
    </cfRule>
    <cfRule type="cellIs" dxfId="259" priority="623" operator="equal">
      <formula>"Medium"</formula>
    </cfRule>
  </conditionalFormatting>
  <conditionalFormatting sqref="H253:I254">
    <cfRule type="cellIs" dxfId="258" priority="602" operator="equal">
      <formula>"Low"</formula>
    </cfRule>
    <cfRule type="cellIs" dxfId="257" priority="603" operator="equal">
      <formula>"Medium"</formula>
    </cfRule>
  </conditionalFormatting>
  <conditionalFormatting sqref="H272:I273">
    <cfRule type="cellIs" dxfId="256" priority="582" operator="equal">
      <formula>"Low"</formula>
    </cfRule>
    <cfRule type="cellIs" dxfId="255" priority="583" operator="equal">
      <formula>"Medium"</formula>
    </cfRule>
  </conditionalFormatting>
  <conditionalFormatting sqref="H294:I295">
    <cfRule type="cellIs" dxfId="254" priority="562" operator="equal">
      <formula>"Low"</formula>
    </cfRule>
    <cfRule type="cellIs" dxfId="253" priority="563" operator="equal">
      <formula>"Medium"</formula>
    </cfRule>
  </conditionalFormatting>
  <conditionalFormatting sqref="H313:I314">
    <cfRule type="cellIs" dxfId="252" priority="542" operator="equal">
      <formula>"Low"</formula>
    </cfRule>
    <cfRule type="cellIs" dxfId="251" priority="543" operator="equal">
      <formula>"Medium"</formula>
    </cfRule>
  </conditionalFormatting>
  <conditionalFormatting sqref="H332:I333">
    <cfRule type="cellIs" dxfId="250" priority="522" operator="equal">
      <formula>"Low"</formula>
    </cfRule>
    <cfRule type="cellIs" dxfId="249" priority="523" operator="equal">
      <formula>"Medium"</formula>
    </cfRule>
  </conditionalFormatting>
  <conditionalFormatting sqref="H348:I349">
    <cfRule type="cellIs" dxfId="248" priority="502" operator="equal">
      <formula>"Low"</formula>
    </cfRule>
    <cfRule type="cellIs" dxfId="247" priority="503" operator="equal">
      <formula>"Medium"</formula>
    </cfRule>
  </conditionalFormatting>
  <conditionalFormatting sqref="H364:I365">
    <cfRule type="cellIs" dxfId="246" priority="482" operator="equal">
      <formula>"Low"</formula>
    </cfRule>
    <cfRule type="cellIs" dxfId="245" priority="483" operator="equal">
      <formula>"Medium"</formula>
    </cfRule>
  </conditionalFormatting>
  <conditionalFormatting sqref="H376:I377">
    <cfRule type="cellIs" dxfId="244" priority="462" operator="equal">
      <formula>"Low"</formula>
    </cfRule>
    <cfRule type="cellIs" dxfId="243" priority="463" operator="equal">
      <formula>"Medium"</formula>
    </cfRule>
  </conditionalFormatting>
  <conditionalFormatting sqref="H395:I396">
    <cfRule type="cellIs" dxfId="242" priority="442" operator="equal">
      <formula>"Low"</formula>
    </cfRule>
    <cfRule type="cellIs" dxfId="241" priority="443" operator="equal">
      <formula>"Medium"</formula>
    </cfRule>
  </conditionalFormatting>
  <conditionalFormatting sqref="H406:I407">
    <cfRule type="cellIs" dxfId="240" priority="422" operator="equal">
      <formula>"Low"</formula>
    </cfRule>
    <cfRule type="cellIs" dxfId="239" priority="423" operator="equal">
      <formula>"Medium"</formula>
    </cfRule>
  </conditionalFormatting>
  <conditionalFormatting sqref="H420:I421">
    <cfRule type="cellIs" dxfId="238" priority="402" operator="equal">
      <formula>"Low"</formula>
    </cfRule>
    <cfRule type="cellIs" dxfId="237" priority="403" operator="equal">
      <formula>"Medium"</formula>
    </cfRule>
  </conditionalFormatting>
  <conditionalFormatting sqref="H434:I435">
    <cfRule type="cellIs" dxfId="236" priority="382" operator="equal">
      <formula>"Low"</formula>
    </cfRule>
    <cfRule type="cellIs" dxfId="235" priority="383" operator="equal">
      <formula>"Medium"</formula>
    </cfRule>
  </conditionalFormatting>
  <conditionalFormatting sqref="H448:I449">
    <cfRule type="cellIs" dxfId="234" priority="362" operator="equal">
      <formula>"Low"</formula>
    </cfRule>
    <cfRule type="cellIs" dxfId="233" priority="363" operator="equal">
      <formula>"Medium"</formula>
    </cfRule>
  </conditionalFormatting>
  <conditionalFormatting sqref="H466:I467">
    <cfRule type="cellIs" dxfId="232" priority="342" operator="equal">
      <formula>"Low"</formula>
    </cfRule>
    <cfRule type="cellIs" dxfId="231" priority="343" operator="equal">
      <formula>"Medium"</formula>
    </cfRule>
  </conditionalFormatting>
  <conditionalFormatting sqref="H482:I483">
    <cfRule type="cellIs" dxfId="230" priority="322" operator="equal">
      <formula>"Low"</formula>
    </cfRule>
    <cfRule type="cellIs" dxfId="229" priority="323" operator="equal">
      <formula>"Medium"</formula>
    </cfRule>
  </conditionalFormatting>
  <conditionalFormatting sqref="AK11:AY11">
    <cfRule type="cellIs" dxfId="228" priority="303" operator="equal">
      <formula>0</formula>
    </cfRule>
  </conditionalFormatting>
  <conditionalFormatting sqref="AK26">
    <cfRule type="cellIs" dxfId="227" priority="302" operator="equal">
      <formula>0</formula>
    </cfRule>
  </conditionalFormatting>
  <conditionalFormatting sqref="AK53">
    <cfRule type="cellIs" dxfId="226" priority="301" operator="equal">
      <formula>0</formula>
    </cfRule>
  </conditionalFormatting>
  <conditionalFormatting sqref="AK80">
    <cfRule type="cellIs" dxfId="225" priority="300" operator="equal">
      <formula>0</formula>
    </cfRule>
  </conditionalFormatting>
  <conditionalFormatting sqref="AK95">
    <cfRule type="cellIs" dxfId="224" priority="299" operator="equal">
      <formula>0</formula>
    </cfRule>
  </conditionalFormatting>
  <conditionalFormatting sqref="AK111">
    <cfRule type="cellIs" dxfId="223" priority="298" operator="equal">
      <formula>0</formula>
    </cfRule>
  </conditionalFormatting>
  <conditionalFormatting sqref="AK131">
    <cfRule type="cellIs" dxfId="222" priority="297" operator="equal">
      <formula>0</formula>
    </cfRule>
  </conditionalFormatting>
  <conditionalFormatting sqref="AK159">
    <cfRule type="cellIs" dxfId="221" priority="296" operator="equal">
      <formula>0</formula>
    </cfRule>
  </conditionalFormatting>
  <conditionalFormatting sqref="AK177">
    <cfRule type="cellIs" dxfId="220" priority="295" operator="equal">
      <formula>0</formula>
    </cfRule>
  </conditionalFormatting>
  <conditionalFormatting sqref="AK198">
    <cfRule type="cellIs" dxfId="219" priority="294" operator="equal">
      <formula>0</formula>
    </cfRule>
  </conditionalFormatting>
  <conditionalFormatting sqref="AK222">
    <cfRule type="cellIs" dxfId="218" priority="293" operator="equal">
      <formula>0</formula>
    </cfRule>
  </conditionalFormatting>
  <conditionalFormatting sqref="AK237">
    <cfRule type="cellIs" dxfId="217" priority="292" operator="equal">
      <formula>0</formula>
    </cfRule>
  </conditionalFormatting>
  <conditionalFormatting sqref="AK257">
    <cfRule type="cellIs" dxfId="216" priority="291" operator="equal">
      <formula>0</formula>
    </cfRule>
  </conditionalFormatting>
  <conditionalFormatting sqref="AK276">
    <cfRule type="cellIs" dxfId="215" priority="290" operator="equal">
      <formula>0</formula>
    </cfRule>
  </conditionalFormatting>
  <conditionalFormatting sqref="AK298">
    <cfRule type="cellIs" dxfId="214" priority="289" operator="equal">
      <formula>0</formula>
    </cfRule>
  </conditionalFormatting>
  <conditionalFormatting sqref="AK317">
    <cfRule type="cellIs" dxfId="213" priority="288" operator="equal">
      <formula>0</formula>
    </cfRule>
  </conditionalFormatting>
  <conditionalFormatting sqref="AK336">
    <cfRule type="cellIs" dxfId="212" priority="287" operator="equal">
      <formula>0</formula>
    </cfRule>
  </conditionalFormatting>
  <conditionalFormatting sqref="AK352">
    <cfRule type="cellIs" dxfId="211" priority="286" operator="equal">
      <formula>0</formula>
    </cfRule>
  </conditionalFormatting>
  <conditionalFormatting sqref="AK368">
    <cfRule type="cellIs" dxfId="210" priority="285" operator="equal">
      <formula>0</formula>
    </cfRule>
  </conditionalFormatting>
  <conditionalFormatting sqref="AK380">
    <cfRule type="cellIs" dxfId="209" priority="284" operator="equal">
      <formula>0</formula>
    </cfRule>
  </conditionalFormatting>
  <conditionalFormatting sqref="AK399">
    <cfRule type="cellIs" dxfId="208" priority="283" operator="equal">
      <formula>0</formula>
    </cfRule>
  </conditionalFormatting>
  <conditionalFormatting sqref="AK410 AK424 AK438 AK452 AK470 AK486">
    <cfRule type="cellIs" dxfId="207" priority="282" operator="equal">
      <formula>0</formula>
    </cfRule>
  </conditionalFormatting>
  <conditionalFormatting sqref="H23:I23">
    <cfRule type="cellIs" dxfId="206" priority="254" operator="equal">
      <formula>"Low"</formula>
    </cfRule>
    <cfRule type="cellIs" dxfId="205" priority="255" operator="equal">
      <formula>"Medium"</formula>
    </cfRule>
  </conditionalFormatting>
  <conditionalFormatting sqref="H50:I50">
    <cfRule type="cellIs" dxfId="204" priority="252" operator="equal">
      <formula>"Low"</formula>
    </cfRule>
    <cfRule type="cellIs" dxfId="203" priority="253" operator="equal">
      <formula>"Medium"</formula>
    </cfRule>
  </conditionalFormatting>
  <conditionalFormatting sqref="I26 Y26">
    <cfRule type="cellIs" dxfId="202" priority="193" operator="equal">
      <formula>0</formula>
    </cfRule>
  </conditionalFormatting>
  <conditionalFormatting sqref="I53 Y53">
    <cfRule type="cellIs" dxfId="201" priority="192" operator="equal">
      <formula>0</formula>
    </cfRule>
  </conditionalFormatting>
  <conditionalFormatting sqref="I80 Y80">
    <cfRule type="cellIs" dxfId="200" priority="191" operator="equal">
      <formula>0</formula>
    </cfRule>
  </conditionalFormatting>
  <conditionalFormatting sqref="I95 Y95">
    <cfRule type="cellIs" dxfId="199" priority="190" operator="equal">
      <formula>0</formula>
    </cfRule>
  </conditionalFormatting>
  <conditionalFormatting sqref="Y111">
    <cfRule type="cellIs" dxfId="198" priority="189" operator="equal">
      <formula>0</formula>
    </cfRule>
  </conditionalFormatting>
  <conditionalFormatting sqref="I111">
    <cfRule type="cellIs" dxfId="197" priority="188" operator="equal">
      <formula>0</formula>
    </cfRule>
  </conditionalFormatting>
  <conditionalFormatting sqref="I131 Y131">
    <cfRule type="cellIs" dxfId="196" priority="187" operator="equal">
      <formula>0</formula>
    </cfRule>
  </conditionalFormatting>
  <conditionalFormatting sqref="I159 Y159">
    <cfRule type="cellIs" dxfId="195" priority="186" operator="equal">
      <formula>0</formula>
    </cfRule>
  </conditionalFormatting>
  <conditionalFormatting sqref="I177 Y177">
    <cfRule type="cellIs" dxfId="194" priority="184" operator="equal">
      <formula>0</formula>
    </cfRule>
  </conditionalFormatting>
  <conditionalFormatting sqref="I198 Y198">
    <cfRule type="cellIs" dxfId="193" priority="183" operator="equal">
      <formula>0</formula>
    </cfRule>
  </conditionalFormatting>
  <conditionalFormatting sqref="I222 Y222">
    <cfRule type="cellIs" dxfId="192" priority="182" operator="equal">
      <formula>0</formula>
    </cfRule>
  </conditionalFormatting>
  <conditionalFormatting sqref="I237 Y237">
    <cfRule type="cellIs" dxfId="191" priority="181" operator="equal">
      <formula>0</formula>
    </cfRule>
  </conditionalFormatting>
  <conditionalFormatting sqref="I257 Y257">
    <cfRule type="cellIs" dxfId="190" priority="180" operator="equal">
      <formula>0</formula>
    </cfRule>
  </conditionalFormatting>
  <conditionalFormatting sqref="I276 Y276">
    <cfRule type="cellIs" dxfId="189" priority="179" operator="equal">
      <formula>0</formula>
    </cfRule>
  </conditionalFormatting>
  <conditionalFormatting sqref="I298 Y298">
    <cfRule type="cellIs" dxfId="188" priority="178" operator="equal">
      <formula>0</formula>
    </cfRule>
  </conditionalFormatting>
  <conditionalFormatting sqref="I317 Y317">
    <cfRule type="cellIs" dxfId="187" priority="177" operator="equal">
      <formula>0</formula>
    </cfRule>
  </conditionalFormatting>
  <conditionalFormatting sqref="I336 Y336">
    <cfRule type="cellIs" dxfId="186" priority="176" operator="equal">
      <formula>0</formula>
    </cfRule>
  </conditionalFormatting>
  <conditionalFormatting sqref="I352 Y352">
    <cfRule type="cellIs" dxfId="185" priority="175" operator="equal">
      <formula>0</formula>
    </cfRule>
  </conditionalFormatting>
  <conditionalFormatting sqref="I368 Y368">
    <cfRule type="cellIs" dxfId="184" priority="174" operator="equal">
      <formula>0</formula>
    </cfRule>
  </conditionalFormatting>
  <conditionalFormatting sqref="I380 Y380">
    <cfRule type="cellIs" dxfId="183" priority="173" operator="equal">
      <formula>0</formula>
    </cfRule>
  </conditionalFormatting>
  <conditionalFormatting sqref="I399 Y399">
    <cfRule type="cellIs" dxfId="182" priority="172" operator="equal">
      <formula>0</formula>
    </cfRule>
  </conditionalFormatting>
  <conditionalFormatting sqref="I410 Y410">
    <cfRule type="cellIs" dxfId="181" priority="171" operator="equal">
      <formula>0</formula>
    </cfRule>
  </conditionalFormatting>
  <conditionalFormatting sqref="I424 Y424">
    <cfRule type="cellIs" dxfId="180" priority="170" operator="equal">
      <formula>0</formula>
    </cfRule>
  </conditionalFormatting>
  <conditionalFormatting sqref="I438 Y438">
    <cfRule type="cellIs" dxfId="179" priority="169" operator="equal">
      <formula>0</formula>
    </cfRule>
  </conditionalFormatting>
  <conditionalFormatting sqref="I452 Y452">
    <cfRule type="cellIs" dxfId="178" priority="168" operator="equal">
      <formula>0</formula>
    </cfRule>
  </conditionalFormatting>
  <conditionalFormatting sqref="I470 Y470">
    <cfRule type="cellIs" dxfId="177" priority="167" operator="equal">
      <formula>0</formula>
    </cfRule>
  </conditionalFormatting>
  <conditionalFormatting sqref="I486 Y486">
    <cfRule type="cellIs" dxfId="176" priority="166" operator="equal">
      <formula>0</formula>
    </cfRule>
  </conditionalFormatting>
  <conditionalFormatting sqref="Z14:Z20">
    <cfRule type="cellIs" dxfId="175" priority="165" operator="equal">
      <formula>"NA"</formula>
    </cfRule>
  </conditionalFormatting>
  <conditionalFormatting sqref="Z14:Z18">
    <cfRule type="cellIs" dxfId="174" priority="163" operator="equal">
      <formula>"N"</formula>
    </cfRule>
    <cfRule type="cellIs" dxfId="173" priority="164" operator="equal">
      <formula>"Y"</formula>
    </cfRule>
  </conditionalFormatting>
  <conditionalFormatting sqref="Z19:Z20">
    <cfRule type="cellIs" dxfId="172" priority="160" operator="equal">
      <formula>"Not Assessed"</formula>
    </cfRule>
    <cfRule type="cellIs" dxfId="171" priority="161" operator="equal">
      <formula>"N"</formula>
    </cfRule>
    <cfRule type="cellIs" dxfId="170" priority="162" operator="equal">
      <formula>"Y"</formula>
    </cfRule>
  </conditionalFormatting>
  <conditionalFormatting sqref="Z29:Z44">
    <cfRule type="cellIs" dxfId="169" priority="158" operator="equal">
      <formula>"N"</formula>
    </cfRule>
    <cfRule type="cellIs" dxfId="168" priority="159" operator="equal">
      <formula>"Y"</formula>
    </cfRule>
  </conditionalFormatting>
  <conditionalFormatting sqref="Z45:Z47">
    <cfRule type="cellIs" dxfId="167" priority="155" operator="equal">
      <formula>"Not Assessed"</formula>
    </cfRule>
    <cfRule type="cellIs" dxfId="166" priority="156" operator="equal">
      <formula>"N"</formula>
    </cfRule>
    <cfRule type="cellIs" dxfId="165" priority="157" operator="equal">
      <formula>"Y"</formula>
    </cfRule>
  </conditionalFormatting>
  <conditionalFormatting sqref="Z56:Z68">
    <cfRule type="cellIs" dxfId="164" priority="153" operator="equal">
      <formula>"N"</formula>
    </cfRule>
    <cfRule type="cellIs" dxfId="163" priority="154" operator="equal">
      <formula>"Y"</formula>
    </cfRule>
  </conditionalFormatting>
  <conditionalFormatting sqref="Z69:Z74">
    <cfRule type="cellIs" dxfId="162" priority="150" operator="equal">
      <formula>"Not Assessed"</formula>
    </cfRule>
    <cfRule type="cellIs" dxfId="161" priority="151" operator="equal">
      <formula>"N"</formula>
    </cfRule>
    <cfRule type="cellIs" dxfId="160" priority="152" operator="equal">
      <formula>"Y"</formula>
    </cfRule>
  </conditionalFormatting>
  <conditionalFormatting sqref="Z83:Z88">
    <cfRule type="cellIs" dxfId="159" priority="148" operator="equal">
      <formula>"N"</formula>
    </cfRule>
    <cfRule type="cellIs" dxfId="158" priority="149" operator="equal">
      <formula>"Y"</formula>
    </cfRule>
  </conditionalFormatting>
  <conditionalFormatting sqref="Z89">
    <cfRule type="cellIs" dxfId="157" priority="145" operator="equal">
      <formula>"Not Assessed"</formula>
    </cfRule>
    <cfRule type="cellIs" dxfId="156" priority="146" operator="equal">
      <formula>"N"</formula>
    </cfRule>
    <cfRule type="cellIs" dxfId="155" priority="147" operator="equal">
      <formula>"Y"</formula>
    </cfRule>
  </conditionalFormatting>
  <conditionalFormatting sqref="Z98:Z105">
    <cfRule type="cellIs" dxfId="154" priority="144" operator="equal">
      <formula>"NA"</formula>
    </cfRule>
  </conditionalFormatting>
  <conditionalFormatting sqref="Z98:Z103">
    <cfRule type="cellIs" dxfId="153" priority="142" operator="equal">
      <formula>"N"</formula>
    </cfRule>
    <cfRule type="cellIs" dxfId="152" priority="143" operator="equal">
      <formula>"Y"</formula>
    </cfRule>
  </conditionalFormatting>
  <conditionalFormatting sqref="Z104:Z105">
    <cfRule type="cellIs" dxfId="151" priority="139" operator="equal">
      <formula>"Not Assessed"</formula>
    </cfRule>
    <cfRule type="cellIs" dxfId="150" priority="140" operator="equal">
      <formula>"N"</formula>
    </cfRule>
    <cfRule type="cellIs" dxfId="149" priority="141" operator="equal">
      <formula>"Y"</formula>
    </cfRule>
  </conditionalFormatting>
  <conditionalFormatting sqref="Z114:Z125">
    <cfRule type="cellIs" dxfId="148" priority="138" operator="equal">
      <formula>"NA"</formula>
    </cfRule>
  </conditionalFormatting>
  <conditionalFormatting sqref="Z114:Z119">
    <cfRule type="cellIs" dxfId="147" priority="136" operator="equal">
      <formula>"N"</formula>
    </cfRule>
    <cfRule type="cellIs" dxfId="146" priority="137" operator="equal">
      <formula>"Y"</formula>
    </cfRule>
  </conditionalFormatting>
  <conditionalFormatting sqref="Z120:Z125">
    <cfRule type="cellIs" dxfId="145" priority="133" operator="equal">
      <formula>"Not Assessed"</formula>
    </cfRule>
    <cfRule type="cellIs" dxfId="144" priority="134" operator="equal">
      <formula>"N"</formula>
    </cfRule>
    <cfRule type="cellIs" dxfId="143" priority="135" operator="equal">
      <formula>"Y"</formula>
    </cfRule>
  </conditionalFormatting>
  <conditionalFormatting sqref="Z134:Z153">
    <cfRule type="cellIs" dxfId="142" priority="132" operator="equal">
      <formula>"NA"</formula>
    </cfRule>
  </conditionalFormatting>
  <conditionalFormatting sqref="Z134:Z145">
    <cfRule type="cellIs" dxfId="141" priority="130" operator="equal">
      <formula>"N"</formula>
    </cfRule>
    <cfRule type="cellIs" dxfId="140" priority="131" operator="equal">
      <formula>"Y"</formula>
    </cfRule>
  </conditionalFormatting>
  <conditionalFormatting sqref="Z146:Z153">
    <cfRule type="cellIs" dxfId="139" priority="127" operator="equal">
      <formula>"Not Assessed"</formula>
    </cfRule>
    <cfRule type="cellIs" dxfId="138" priority="128" operator="equal">
      <formula>"N"</formula>
    </cfRule>
    <cfRule type="cellIs" dxfId="137" priority="129" operator="equal">
      <formula>"Y"</formula>
    </cfRule>
  </conditionalFormatting>
  <conditionalFormatting sqref="Z162:Z171">
    <cfRule type="cellIs" dxfId="136" priority="126" operator="equal">
      <formula>"NA"</formula>
    </cfRule>
  </conditionalFormatting>
  <conditionalFormatting sqref="Z162:Z167">
    <cfRule type="cellIs" dxfId="135" priority="124" operator="equal">
      <formula>"N"</formula>
    </cfRule>
    <cfRule type="cellIs" dxfId="134" priority="125" operator="equal">
      <formula>"Y"</formula>
    </cfRule>
  </conditionalFormatting>
  <conditionalFormatting sqref="Z168:Z171">
    <cfRule type="cellIs" dxfId="133" priority="121" operator="equal">
      <formula>"Not Assessed"</formula>
    </cfRule>
    <cfRule type="cellIs" dxfId="132" priority="122" operator="equal">
      <formula>"N"</formula>
    </cfRule>
    <cfRule type="cellIs" dxfId="131" priority="123" operator="equal">
      <formula>"Y"</formula>
    </cfRule>
  </conditionalFormatting>
  <conditionalFormatting sqref="Z180:Z192">
    <cfRule type="cellIs" dxfId="130" priority="120" operator="equal">
      <formula>"NA"</formula>
    </cfRule>
  </conditionalFormatting>
  <conditionalFormatting sqref="Z180:Z187">
    <cfRule type="cellIs" dxfId="129" priority="118" operator="equal">
      <formula>"N"</formula>
    </cfRule>
    <cfRule type="cellIs" dxfId="128" priority="119" operator="equal">
      <formula>"Y"</formula>
    </cfRule>
  </conditionalFormatting>
  <conditionalFormatting sqref="Z188:Z192">
    <cfRule type="cellIs" dxfId="127" priority="115" operator="equal">
      <formula>"Not Assessed"</formula>
    </cfRule>
    <cfRule type="cellIs" dxfId="126" priority="116" operator="equal">
      <formula>"N"</formula>
    </cfRule>
    <cfRule type="cellIs" dxfId="125" priority="117" operator="equal">
      <formula>"Y"</formula>
    </cfRule>
  </conditionalFormatting>
  <conditionalFormatting sqref="Z201:Z209">
    <cfRule type="cellIs" dxfId="124" priority="114" operator="equal">
      <formula>"NA"</formula>
    </cfRule>
  </conditionalFormatting>
  <conditionalFormatting sqref="Z201:Z209">
    <cfRule type="cellIs" dxfId="123" priority="112" operator="equal">
      <formula>"N"</formula>
    </cfRule>
    <cfRule type="cellIs" dxfId="122" priority="113" operator="equal">
      <formula>"Y"</formula>
    </cfRule>
  </conditionalFormatting>
  <conditionalFormatting sqref="Z210:Z216">
    <cfRule type="cellIs" dxfId="121" priority="111" operator="equal">
      <formula>"NA"</formula>
    </cfRule>
  </conditionalFormatting>
  <conditionalFormatting sqref="Z210:Z216">
    <cfRule type="cellIs" dxfId="120" priority="108" operator="equal">
      <formula>"Not Assessed"</formula>
    </cfRule>
    <cfRule type="cellIs" dxfId="119" priority="109" operator="equal">
      <formula>"N"</formula>
    </cfRule>
    <cfRule type="cellIs" dxfId="118" priority="110" operator="equal">
      <formula>"Y"</formula>
    </cfRule>
  </conditionalFormatting>
  <conditionalFormatting sqref="Z225:Z231">
    <cfRule type="cellIs" dxfId="117" priority="107" operator="equal">
      <formula>"NA"</formula>
    </cfRule>
  </conditionalFormatting>
  <conditionalFormatting sqref="Z225:Z229">
    <cfRule type="cellIs" dxfId="116" priority="105" operator="equal">
      <formula>"N"</formula>
    </cfRule>
    <cfRule type="cellIs" dxfId="115" priority="106" operator="equal">
      <formula>"Y"</formula>
    </cfRule>
  </conditionalFormatting>
  <conditionalFormatting sqref="Z230:Z231">
    <cfRule type="cellIs" dxfId="114" priority="102" operator="equal">
      <formula>"Not Assessed"</formula>
    </cfRule>
    <cfRule type="cellIs" dxfId="113" priority="103" operator="equal">
      <formula>"N"</formula>
    </cfRule>
    <cfRule type="cellIs" dxfId="112" priority="104" operator="equal">
      <formula>"Y"</formula>
    </cfRule>
  </conditionalFormatting>
  <conditionalFormatting sqref="Z240:Z250">
    <cfRule type="cellIs" dxfId="111" priority="101" operator="equal">
      <formula>"NA"</formula>
    </cfRule>
  </conditionalFormatting>
  <conditionalFormatting sqref="Z240:Z247">
    <cfRule type="cellIs" dxfId="110" priority="99" operator="equal">
      <formula>"N"</formula>
    </cfRule>
    <cfRule type="cellIs" dxfId="109" priority="100" operator="equal">
      <formula>"Y"</formula>
    </cfRule>
  </conditionalFormatting>
  <conditionalFormatting sqref="Z248:Z250">
    <cfRule type="cellIs" dxfId="108" priority="96" operator="equal">
      <formula>"Not Assessed"</formula>
    </cfRule>
    <cfRule type="cellIs" dxfId="107" priority="97" operator="equal">
      <formula>"N"</formula>
    </cfRule>
    <cfRule type="cellIs" dxfId="106" priority="98" operator="equal">
      <formula>"Y"</formula>
    </cfRule>
  </conditionalFormatting>
  <conditionalFormatting sqref="Z260:Z270">
    <cfRule type="cellIs" dxfId="105" priority="95" operator="equal">
      <formula>"NA"</formula>
    </cfRule>
  </conditionalFormatting>
  <conditionalFormatting sqref="Z260:Z264">
    <cfRule type="cellIs" dxfId="104" priority="93" operator="equal">
      <formula>"N"</formula>
    </cfRule>
    <cfRule type="cellIs" dxfId="103" priority="94" operator="equal">
      <formula>"Y"</formula>
    </cfRule>
  </conditionalFormatting>
  <conditionalFormatting sqref="Z265:Z270">
    <cfRule type="cellIs" dxfId="102" priority="90" operator="equal">
      <formula>"Not Assessed"</formula>
    </cfRule>
    <cfRule type="cellIs" dxfId="101" priority="91" operator="equal">
      <formula>"N"</formula>
    </cfRule>
    <cfRule type="cellIs" dxfId="100" priority="92" operator="equal">
      <formula>"Y"</formula>
    </cfRule>
  </conditionalFormatting>
  <conditionalFormatting sqref="Z279:Z290">
    <cfRule type="cellIs" dxfId="99" priority="89" operator="equal">
      <formula>"NA"</formula>
    </cfRule>
  </conditionalFormatting>
  <conditionalFormatting sqref="Z279:Z283">
    <cfRule type="cellIs" dxfId="98" priority="87" operator="equal">
      <formula>"N"</formula>
    </cfRule>
    <cfRule type="cellIs" dxfId="97" priority="88" operator="equal">
      <formula>"Y"</formula>
    </cfRule>
  </conditionalFormatting>
  <conditionalFormatting sqref="Z284:Z290">
    <cfRule type="cellIs" dxfId="96" priority="84" operator="equal">
      <formula>"Not Assessed"</formula>
    </cfRule>
    <cfRule type="cellIs" dxfId="95" priority="85" operator="equal">
      <formula>"N"</formula>
    </cfRule>
    <cfRule type="cellIs" dxfId="94" priority="86" operator="equal">
      <formula>"Y"</formula>
    </cfRule>
  </conditionalFormatting>
  <conditionalFormatting sqref="Z301:Z311">
    <cfRule type="cellIs" dxfId="93" priority="83" operator="equal">
      <formula>"NA"</formula>
    </cfRule>
  </conditionalFormatting>
  <conditionalFormatting sqref="Z301:Z305">
    <cfRule type="cellIs" dxfId="92" priority="81" operator="equal">
      <formula>"N"</formula>
    </cfRule>
    <cfRule type="cellIs" dxfId="91" priority="82" operator="equal">
      <formula>"Y"</formula>
    </cfRule>
  </conditionalFormatting>
  <conditionalFormatting sqref="Z306:Z311">
    <cfRule type="cellIs" dxfId="90" priority="78" operator="equal">
      <formula>"Not Assessed"</formula>
    </cfRule>
    <cfRule type="cellIs" dxfId="89" priority="79" operator="equal">
      <formula>"N"</formula>
    </cfRule>
    <cfRule type="cellIs" dxfId="88" priority="80" operator="equal">
      <formula>"Y"</formula>
    </cfRule>
  </conditionalFormatting>
  <conditionalFormatting sqref="Z320:Z330">
    <cfRule type="cellIs" dxfId="87" priority="77" operator="equal">
      <formula>"NA"</formula>
    </cfRule>
  </conditionalFormatting>
  <conditionalFormatting sqref="Z320:Z325">
    <cfRule type="cellIs" dxfId="86" priority="75" operator="equal">
      <formula>"N"</formula>
    </cfRule>
    <cfRule type="cellIs" dxfId="85" priority="76" operator="equal">
      <formula>"Y"</formula>
    </cfRule>
  </conditionalFormatting>
  <conditionalFormatting sqref="Z326:Z330">
    <cfRule type="cellIs" dxfId="84" priority="72" operator="equal">
      <formula>"Not Assessed"</formula>
    </cfRule>
    <cfRule type="cellIs" dxfId="83" priority="73" operator="equal">
      <formula>"N"</formula>
    </cfRule>
    <cfRule type="cellIs" dxfId="82" priority="74" operator="equal">
      <formula>"Y"</formula>
    </cfRule>
  </conditionalFormatting>
  <conditionalFormatting sqref="Z339:Z346">
    <cfRule type="cellIs" dxfId="81" priority="71" operator="equal">
      <formula>"NA"</formula>
    </cfRule>
  </conditionalFormatting>
  <conditionalFormatting sqref="Z339:Z342">
    <cfRule type="cellIs" dxfId="80" priority="69" operator="equal">
      <formula>"N"</formula>
    </cfRule>
    <cfRule type="cellIs" dxfId="79" priority="70" operator="equal">
      <formula>"Y"</formula>
    </cfRule>
  </conditionalFormatting>
  <conditionalFormatting sqref="Z343:Z346">
    <cfRule type="cellIs" dxfId="78" priority="66" operator="equal">
      <formula>"Not Assessed"</formula>
    </cfRule>
    <cfRule type="cellIs" dxfId="77" priority="67" operator="equal">
      <formula>"N"</formula>
    </cfRule>
    <cfRule type="cellIs" dxfId="76" priority="68" operator="equal">
      <formula>"Y"</formula>
    </cfRule>
  </conditionalFormatting>
  <conditionalFormatting sqref="Z355:Z361">
    <cfRule type="cellIs" dxfId="75" priority="65" operator="equal">
      <formula>"NA"</formula>
    </cfRule>
  </conditionalFormatting>
  <conditionalFormatting sqref="Z355:Z358">
    <cfRule type="cellIs" dxfId="74" priority="63" operator="equal">
      <formula>"N"</formula>
    </cfRule>
    <cfRule type="cellIs" dxfId="73" priority="64" operator="equal">
      <formula>"Y"</formula>
    </cfRule>
  </conditionalFormatting>
  <conditionalFormatting sqref="Z359:Z361">
    <cfRule type="cellIs" dxfId="72" priority="60" operator="equal">
      <formula>"Not Assessed"</formula>
    </cfRule>
    <cfRule type="cellIs" dxfId="71" priority="61" operator="equal">
      <formula>"N"</formula>
    </cfRule>
    <cfRule type="cellIs" dxfId="70" priority="62" operator="equal">
      <formula>"Y"</formula>
    </cfRule>
  </conditionalFormatting>
  <conditionalFormatting sqref="Z371:Z374">
    <cfRule type="cellIs" dxfId="69" priority="59" operator="equal">
      <formula>"NA"</formula>
    </cfRule>
  </conditionalFormatting>
  <conditionalFormatting sqref="Z371:Z373">
    <cfRule type="cellIs" dxfId="68" priority="57" operator="equal">
      <formula>"N"</formula>
    </cfRule>
    <cfRule type="cellIs" dxfId="67" priority="58" operator="equal">
      <formula>"Y"</formula>
    </cfRule>
  </conditionalFormatting>
  <conditionalFormatting sqref="Z374">
    <cfRule type="cellIs" dxfId="66" priority="54" operator="equal">
      <formula>"Not Assessed"</formula>
    </cfRule>
    <cfRule type="cellIs" dxfId="65" priority="55" operator="equal">
      <formula>"N"</formula>
    </cfRule>
    <cfRule type="cellIs" dxfId="64" priority="56" operator="equal">
      <formula>"Y"</formula>
    </cfRule>
  </conditionalFormatting>
  <conditionalFormatting sqref="Z383:Z391">
    <cfRule type="cellIs" dxfId="63" priority="53" operator="equal">
      <formula>"NA"</formula>
    </cfRule>
  </conditionalFormatting>
  <conditionalFormatting sqref="Z383:Z388">
    <cfRule type="cellIs" dxfId="62" priority="51" operator="equal">
      <formula>"N"</formula>
    </cfRule>
    <cfRule type="cellIs" dxfId="61" priority="52" operator="equal">
      <formula>"Y"</formula>
    </cfRule>
  </conditionalFormatting>
  <conditionalFormatting sqref="Z389:Z391">
    <cfRule type="cellIs" dxfId="60" priority="48" operator="equal">
      <formula>"Not Assessed"</formula>
    </cfRule>
    <cfRule type="cellIs" dxfId="59" priority="49" operator="equal">
      <formula>"N"</formula>
    </cfRule>
    <cfRule type="cellIs" dxfId="58" priority="50" operator="equal">
      <formula>"Y"</formula>
    </cfRule>
  </conditionalFormatting>
  <conditionalFormatting sqref="Z402:Z404">
    <cfRule type="cellIs" dxfId="57" priority="47" operator="equal">
      <formula>"NA"</formula>
    </cfRule>
  </conditionalFormatting>
  <conditionalFormatting sqref="Z402:Z403">
    <cfRule type="cellIs" dxfId="56" priority="45" operator="equal">
      <formula>"N"</formula>
    </cfRule>
    <cfRule type="cellIs" dxfId="55" priority="46" operator="equal">
      <formula>"Y"</formula>
    </cfRule>
  </conditionalFormatting>
  <conditionalFormatting sqref="Z404">
    <cfRule type="cellIs" dxfId="54" priority="42" operator="equal">
      <formula>"Not Assessed"</formula>
    </cfRule>
    <cfRule type="cellIs" dxfId="53" priority="43" operator="equal">
      <formula>"N"</formula>
    </cfRule>
    <cfRule type="cellIs" dxfId="52" priority="44" operator="equal">
      <formula>"Y"</formula>
    </cfRule>
  </conditionalFormatting>
  <conditionalFormatting sqref="Z413:Z418">
    <cfRule type="cellIs" dxfId="51" priority="41" operator="equal">
      <formula>"NA"</formula>
    </cfRule>
  </conditionalFormatting>
  <conditionalFormatting sqref="Z413:Z416">
    <cfRule type="cellIs" dxfId="50" priority="39" operator="equal">
      <formula>"N"</formula>
    </cfRule>
    <cfRule type="cellIs" dxfId="49" priority="40" operator="equal">
      <formula>"Y"</formula>
    </cfRule>
  </conditionalFormatting>
  <conditionalFormatting sqref="Z417:Z418">
    <cfRule type="cellIs" dxfId="48" priority="36" operator="equal">
      <formula>"Not Assessed"</formula>
    </cfRule>
    <cfRule type="cellIs" dxfId="47" priority="37" operator="equal">
      <formula>"N"</formula>
    </cfRule>
    <cfRule type="cellIs" dxfId="46" priority="38" operator="equal">
      <formula>"Y"</formula>
    </cfRule>
  </conditionalFormatting>
  <conditionalFormatting sqref="Z427:Z432">
    <cfRule type="cellIs" dxfId="45" priority="35" operator="equal">
      <formula>"NA"</formula>
    </cfRule>
  </conditionalFormatting>
  <conditionalFormatting sqref="Z427:Z429">
    <cfRule type="cellIs" dxfId="44" priority="33" operator="equal">
      <formula>"N"</formula>
    </cfRule>
    <cfRule type="cellIs" dxfId="43" priority="34" operator="equal">
      <formula>"Y"</formula>
    </cfRule>
  </conditionalFormatting>
  <conditionalFormatting sqref="Z430:Z432">
    <cfRule type="cellIs" dxfId="42" priority="30" operator="equal">
      <formula>"Not Assessed"</formula>
    </cfRule>
    <cfRule type="cellIs" dxfId="41" priority="31" operator="equal">
      <formula>"N"</formula>
    </cfRule>
    <cfRule type="cellIs" dxfId="40" priority="32" operator="equal">
      <formula>"Y"</formula>
    </cfRule>
  </conditionalFormatting>
  <conditionalFormatting sqref="Z441:Z446">
    <cfRule type="cellIs" dxfId="39" priority="29" operator="equal">
      <formula>"NA"</formula>
    </cfRule>
  </conditionalFormatting>
  <conditionalFormatting sqref="Z441:Z444">
    <cfRule type="cellIs" dxfId="38" priority="27" operator="equal">
      <formula>"N"</formula>
    </cfRule>
    <cfRule type="cellIs" dxfId="37" priority="28" operator="equal">
      <formula>"Y"</formula>
    </cfRule>
  </conditionalFormatting>
  <conditionalFormatting sqref="Z445:Z446">
    <cfRule type="cellIs" dxfId="36" priority="24" operator="equal">
      <formula>"Not Assessed"</formula>
    </cfRule>
    <cfRule type="cellIs" dxfId="35" priority="25" operator="equal">
      <formula>"N"</formula>
    </cfRule>
    <cfRule type="cellIs" dxfId="34" priority="26" operator="equal">
      <formula>"Y"</formula>
    </cfRule>
  </conditionalFormatting>
  <conditionalFormatting sqref="Z455:Z463">
    <cfRule type="cellIs" dxfId="33" priority="23" operator="equal">
      <formula>"NA"</formula>
    </cfRule>
  </conditionalFormatting>
  <conditionalFormatting sqref="Z455:Z459">
    <cfRule type="cellIs" dxfId="32" priority="21" operator="equal">
      <formula>"N"</formula>
    </cfRule>
    <cfRule type="cellIs" dxfId="31" priority="22" operator="equal">
      <formula>"Y"</formula>
    </cfRule>
  </conditionalFormatting>
  <conditionalFormatting sqref="Z460:Z463">
    <cfRule type="cellIs" dxfId="30" priority="18" operator="equal">
      <formula>"Not Assessed"</formula>
    </cfRule>
    <cfRule type="cellIs" dxfId="29" priority="19" operator="equal">
      <formula>"N"</formula>
    </cfRule>
    <cfRule type="cellIs" dxfId="28" priority="20" operator="equal">
      <formula>"Y"</formula>
    </cfRule>
  </conditionalFormatting>
  <conditionalFormatting sqref="Z473:Z480">
    <cfRule type="cellIs" dxfId="27" priority="17" operator="equal">
      <formula>"NA"</formula>
    </cfRule>
  </conditionalFormatting>
  <conditionalFormatting sqref="Z473:Z475">
    <cfRule type="cellIs" dxfId="26" priority="15" operator="equal">
      <formula>"N"</formula>
    </cfRule>
    <cfRule type="cellIs" dxfId="25" priority="16" operator="equal">
      <formula>"Y"</formula>
    </cfRule>
  </conditionalFormatting>
  <conditionalFormatting sqref="Z476:Z480">
    <cfRule type="cellIs" dxfId="24" priority="12" operator="equal">
      <formula>"Not Assessed"</formula>
    </cfRule>
    <cfRule type="cellIs" dxfId="23" priority="13" operator="equal">
      <formula>"N"</formula>
    </cfRule>
    <cfRule type="cellIs" dxfId="22" priority="14" operator="equal">
      <formula>"Y"</formula>
    </cfRule>
  </conditionalFormatting>
  <conditionalFormatting sqref="Z489:Z501">
    <cfRule type="cellIs" dxfId="21" priority="11" operator="equal">
      <formula>"NA"</formula>
    </cfRule>
  </conditionalFormatting>
  <conditionalFormatting sqref="Z489:Z495">
    <cfRule type="cellIs" dxfId="20" priority="9" operator="equal">
      <formula>"N"</formula>
    </cfRule>
    <cfRule type="cellIs" dxfId="19" priority="10" operator="equal">
      <formula>"Y"</formula>
    </cfRule>
  </conditionalFormatting>
  <conditionalFormatting sqref="Z496:Z501">
    <cfRule type="cellIs" dxfId="18" priority="6" operator="equal">
      <formula>"Not Assessed"</formula>
    </cfRule>
    <cfRule type="cellIs" dxfId="17" priority="7" operator="equal">
      <formula>"N"</formula>
    </cfRule>
    <cfRule type="cellIs" dxfId="16" priority="8" operator="equal">
      <formula>"Y"</formula>
    </cfRule>
  </conditionalFormatting>
  <conditionalFormatting sqref="L78 O78 R78">
    <cfRule type="cellIs" dxfId="15" priority="1" operator="equal">
      <formula>"NA"</formula>
    </cfRule>
  </conditionalFormatting>
  <conditionalFormatting sqref="L78 O78 R78">
    <cfRule type="cellIs" dxfId="14" priority="2" operator="equal">
      <formula>"MEDIUM"</formula>
    </cfRule>
    <cfRule type="cellIs" dxfId="13" priority="3" operator="equal">
      <formula>"HIGH"</formula>
    </cfRule>
    <cfRule type="cellIs" dxfId="12" priority="4" operator="equal">
      <formula>"LOW"</formula>
    </cfRule>
  </conditionalFormatting>
  <conditionalFormatting sqref="L78 O78 R78">
    <cfRule type="cellIs" dxfId="11" priority="5" operator="equal">
      <formula>"Not Assessed"</formula>
    </cfRule>
  </conditionalFormatting>
  <pageMargins left="0.5" right="0.5" top="0.5" bottom="0.5" header="0.3" footer="0.1"/>
  <pageSetup scale="55" fitToHeight="0" orientation="portrait" r:id="rId1"/>
  <headerFooter>
    <oddFooter xml:space="preserve">&amp;L&amp;G&amp;C&amp;14&amp;K01+046Social Responsibility Assessment (SRA) - Final Assessment Report
&amp;R&amp;14&amp;K00-046&amp;P of &amp;N
</odd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7">
    <tabColor theme="6"/>
  </sheetPr>
  <dimension ref="A1:AE336"/>
  <sheetViews>
    <sheetView showGridLines="0" zoomScale="70" zoomScaleNormal="70" zoomScalePageLayoutView="50" workbookViewId="0">
      <pane xSplit="11" ySplit="3" topLeftCell="L4" activePane="bottomRight" state="frozen"/>
      <selection pane="topRight" activeCell="L1" sqref="L1"/>
      <selection pane="bottomLeft" activeCell="K4" sqref="K4"/>
      <selection pane="bottomRight" activeCell="L3" sqref="L3"/>
    </sheetView>
  </sheetViews>
  <sheetFormatPr defaultColWidth="8.77734375" defaultRowHeight="13.2"/>
  <cols>
    <col min="1" max="1" width="8.77734375" style="217" hidden="1" customWidth="1"/>
    <col min="2" max="2" width="9.5546875" style="218" hidden="1" customWidth="1"/>
    <col min="3" max="3" width="11.77734375" style="218" hidden="1" customWidth="1"/>
    <col min="4" max="4" width="9" style="218" hidden="1" customWidth="1"/>
    <col min="5" max="6" width="13.5546875" style="218" hidden="1" customWidth="1"/>
    <col min="7" max="7" width="8.77734375" style="217" hidden="1" customWidth="1"/>
    <col min="8" max="8" width="8.77734375" style="219" hidden="1" customWidth="1"/>
    <col min="9" max="9" width="1.88671875" style="149" hidden="1" customWidth="1"/>
    <col min="10" max="10" width="2.88671875" style="149" hidden="1" customWidth="1"/>
    <col min="11" max="11" width="2.44140625" style="149" customWidth="1"/>
    <col min="12" max="12" width="12.109375" style="149" customWidth="1"/>
    <col min="13" max="13" width="37" style="148" customWidth="1"/>
    <col min="14" max="14" width="34.44140625" style="148" customWidth="1"/>
    <col min="15" max="15" width="12.5546875" style="297" bestFit="1" customWidth="1"/>
    <col min="16" max="16" width="8.77734375" style="82"/>
    <col min="17" max="17" width="13.44140625" style="221" customWidth="1"/>
    <col min="18" max="18" width="66.5546875" style="222" customWidth="1"/>
    <col min="19" max="19" width="26.77734375" style="222" customWidth="1"/>
    <col min="20" max="20" width="20.5546875" style="222" customWidth="1"/>
    <col min="21" max="21" width="50.5546875" style="222" customWidth="1"/>
    <col min="22" max="31" width="8.77734375" style="148"/>
    <col min="32" max="16384" width="8.77734375" style="149"/>
  </cols>
  <sheetData>
    <row r="1" spans="1:21" ht="30">
      <c r="I1" s="149">
        <v>1</v>
      </c>
      <c r="K1" s="372"/>
      <c r="L1" s="373" t="s">
        <v>1033</v>
      </c>
    </row>
    <row r="2" spans="1:21" ht="20.399999999999999">
      <c r="I2" s="149">
        <v>1</v>
      </c>
      <c r="K2" s="371"/>
      <c r="L2" s="149" t="s">
        <v>1069</v>
      </c>
    </row>
    <row r="3" spans="1:21" ht="26.4">
      <c r="A3" s="223" t="s">
        <v>1034</v>
      </c>
      <c r="B3" s="224" t="s">
        <v>498</v>
      </c>
      <c r="C3" s="224" t="s">
        <v>499</v>
      </c>
      <c r="D3" s="224" t="s">
        <v>206</v>
      </c>
      <c r="E3" s="224" t="s">
        <v>1035</v>
      </c>
      <c r="F3" s="224" t="s">
        <v>1036</v>
      </c>
      <c r="G3" s="223" t="s">
        <v>1037</v>
      </c>
      <c r="H3" s="225" t="s">
        <v>1026</v>
      </c>
      <c r="I3" s="149">
        <v>1</v>
      </c>
      <c r="J3" s="226" t="s">
        <v>207</v>
      </c>
      <c r="K3" s="226"/>
      <c r="L3" s="379" t="s">
        <v>498</v>
      </c>
      <c r="M3" s="227" t="s">
        <v>499</v>
      </c>
      <c r="N3" s="227" t="s">
        <v>206</v>
      </c>
      <c r="O3" s="298" t="s">
        <v>1035</v>
      </c>
      <c r="P3" s="228" t="s">
        <v>1038</v>
      </c>
      <c r="Q3" s="228" t="s">
        <v>1039</v>
      </c>
      <c r="R3" s="229" t="s">
        <v>504</v>
      </c>
      <c r="S3" s="229" t="s">
        <v>1040</v>
      </c>
      <c r="T3" s="229" t="s">
        <v>1041</v>
      </c>
      <c r="U3" s="230" t="s">
        <v>1042</v>
      </c>
    </row>
    <row r="4" spans="1:21" hidden="1">
      <c r="I4" s="149">
        <f>IF(OR(J4=0,J4=""),0,1)</f>
        <v>0</v>
      </c>
      <c r="J4" s="220" t="str">
        <f>IF('Principles (All)'!S7="","",'Principles (All)'!S7)</f>
        <v/>
      </c>
      <c r="K4" s="220"/>
      <c r="L4" s="231" t="str">
        <f>IF('Principles (All)'!A7="","",'Principles (All)'!A7)</f>
        <v/>
      </c>
      <c r="M4" s="232" t="str">
        <f>IF('Principles (All)'!B7="","",'Principles (All)'!B7)</f>
        <v/>
      </c>
      <c r="N4" s="232" t="str">
        <f>IF('Principles (All)'!C7="","",'Principles (All)'!C7)</f>
        <v/>
      </c>
      <c r="O4" s="299" t="str">
        <f>IF('Principles (All)'!E7="","",'Principles (All)'!E7)</f>
        <v/>
      </c>
      <c r="P4" s="300" t="str">
        <f>IF('Principles (All)'!D7="","",'Principles (All)'!D7)</f>
        <v/>
      </c>
      <c r="Q4" s="233" t="str">
        <f>IF(P4="Medium","HIGH",IF(P4="Low","MEDIUM",""))</f>
        <v/>
      </c>
      <c r="R4" s="234" t="str">
        <f>IF('Principles (All)'!R7="","",'Principles (All)'!R7)</f>
        <v/>
      </c>
      <c r="S4" s="235"/>
      <c r="T4" s="235"/>
      <c r="U4" s="235"/>
    </row>
    <row r="5" spans="1:21" hidden="1">
      <c r="I5" s="149">
        <f t="shared" ref="I5:I68" si="0">IF(OR(J5=0,J5=""),0,1)</f>
        <v>0</v>
      </c>
      <c r="J5" s="220" t="str">
        <f>IF('Principles (All)'!S8="","",'Principles (All)'!S8)</f>
        <v/>
      </c>
      <c r="K5" s="220"/>
      <c r="L5" s="231" t="str">
        <f>IF('Principles (All)'!A8="","",'Principles (All)'!A8)</f>
        <v/>
      </c>
      <c r="M5" s="232" t="str">
        <f>IF('Principles (All)'!B8="","",'Principles (All)'!B8)</f>
        <v/>
      </c>
      <c r="N5" s="232" t="str">
        <f>IF('Principles (All)'!C8="","",'Principles (All)'!C8)</f>
        <v/>
      </c>
      <c r="O5" s="299" t="str">
        <f>IF('Principles (All)'!E8="","",'Principles (All)'!E8)</f>
        <v/>
      </c>
      <c r="P5" s="300" t="str">
        <f>IF('Principles (All)'!D8="","",'Principles (All)'!D8)</f>
        <v/>
      </c>
      <c r="Q5" s="233" t="str">
        <f t="shared" ref="Q5:Q68" si="1">IF(P5="Medium","HIGH",IF(P5="Low","MEDIUM",""))</f>
        <v/>
      </c>
      <c r="R5" s="234" t="str">
        <f>IF('Principles (All)'!R8="","",'Principles (All)'!R8)</f>
        <v/>
      </c>
      <c r="S5" s="235"/>
      <c r="T5" s="235"/>
      <c r="U5" s="235"/>
    </row>
    <row r="6" spans="1:21" ht="66" hidden="1">
      <c r="I6" s="149">
        <f t="shared" si="0"/>
        <v>0</v>
      </c>
      <c r="J6" s="220">
        <f>IF('Principles (All)'!S9="","",'Principles (All)'!S9)</f>
        <v>0</v>
      </c>
      <c r="K6" s="220"/>
      <c r="L6" s="231" t="str">
        <f>IF('Principles (All)'!A9="","",'Principles (All)'!A9)</f>
        <v>PRINCIPLE 1: Protect human rights, dignity, and access to resources</v>
      </c>
      <c r="M6" s="232" t="str">
        <f>IF('Principles (All)'!B9="","",'Principles (All)'!B9)</f>
        <v>Component 1.1: Fundamental human rights are respected, labor rights are protected, and decent living and working conditions are provided, particularly for vulnerable and at-risk groups.</v>
      </c>
      <c r="N6" s="232" t="str">
        <f>IF('Principles (All)'!C9="","",'Principles (All)'!C9)</f>
        <v>1.1.1: Abuse and harassment</v>
      </c>
      <c r="O6" s="299" t="str">
        <f>IF('Principles (All)'!E9="","",'Principles (All)'!E9)</f>
        <v>SRA1.1.1 D.1</v>
      </c>
      <c r="P6" s="300" t="str">
        <f>IF('Principles (All)'!D9="","",'Principles (All)'!D9)</f>
        <v>Medium</v>
      </c>
      <c r="Q6" s="233" t="str">
        <f t="shared" si="1"/>
        <v>HIGH</v>
      </c>
      <c r="R6" s="234" t="str">
        <f>IF('Principles (All)'!R9="","",'Principles (All)'!R9)</f>
        <v/>
      </c>
      <c r="S6" s="235"/>
      <c r="T6" s="235"/>
      <c r="U6" s="235"/>
    </row>
    <row r="7" spans="1:21" ht="66" hidden="1">
      <c r="I7" s="149">
        <f t="shared" si="0"/>
        <v>0</v>
      </c>
      <c r="J7" s="220">
        <f>IF('Principles (All)'!S10="","",'Principles (All)'!S10)</f>
        <v>0</v>
      </c>
      <c r="K7" s="220"/>
      <c r="L7" s="231" t="str">
        <f>IF('Principles (All)'!A10="","",'Principles (All)'!A10)</f>
        <v>PRINCIPLE 1: Protect human rights, dignity, and access to resources</v>
      </c>
      <c r="M7" s="232" t="str">
        <f>IF('Principles (All)'!B10="","",'Principles (All)'!B10)</f>
        <v>Component 1.1: Fundamental human rights are respected, labor rights are protected, and decent living and working conditions are provided, particularly for vulnerable and at-risk groups.</v>
      </c>
      <c r="N7" s="232" t="str">
        <f>IF('Principles (All)'!C10="","",'Principles (All)'!C10)</f>
        <v>1.1.1: Abuse and harassment</v>
      </c>
      <c r="O7" s="299" t="str">
        <f>IF('Principles (All)'!E10="","",'Principles (All)'!E10)</f>
        <v>SRA1.1.1 D.2</v>
      </c>
      <c r="P7" s="300" t="str">
        <f>IF('Principles (All)'!D10="","",'Principles (All)'!D10)</f>
        <v>Medium</v>
      </c>
      <c r="Q7" s="233" t="str">
        <f t="shared" si="1"/>
        <v>HIGH</v>
      </c>
      <c r="R7" s="234" t="str">
        <f>IF('Principles (All)'!R10="","",'Principles (All)'!R10)</f>
        <v/>
      </c>
      <c r="S7" s="235"/>
      <c r="T7" s="235"/>
      <c r="U7" s="235"/>
    </row>
    <row r="8" spans="1:21" ht="66" hidden="1">
      <c r="I8" s="149">
        <f t="shared" si="0"/>
        <v>0</v>
      </c>
      <c r="J8" s="220">
        <f>IF('Principles (All)'!S11="","",'Principles (All)'!S11)</f>
        <v>0</v>
      </c>
      <c r="K8" s="220"/>
      <c r="L8" s="231" t="str">
        <f>IF('Principles (All)'!A11="","",'Principles (All)'!A11)</f>
        <v>PRINCIPLE 1: Protect human rights, dignity, and access to resources</v>
      </c>
      <c r="M8" s="232" t="str">
        <f>IF('Principles (All)'!B11="","",'Principles (All)'!B11)</f>
        <v>Component 1.1: Fundamental human rights are respected, labor rights are protected, and decent living and working conditions are provided, particularly for vulnerable and at-risk groups.</v>
      </c>
      <c r="N8" s="232" t="str">
        <f>IF('Principles (All)'!C11="","",'Principles (All)'!C11)</f>
        <v>1.1.1: Abuse and harassment</v>
      </c>
      <c r="O8" s="299" t="str">
        <f>IF('Principles (All)'!E11="","",'Principles (All)'!E11)</f>
        <v>SRA1.1.1 D.3</v>
      </c>
      <c r="P8" s="300" t="str">
        <f>IF('Principles (All)'!D11="","",'Principles (All)'!D11)</f>
        <v>Medium</v>
      </c>
      <c r="Q8" s="233" t="str">
        <f t="shared" si="1"/>
        <v>HIGH</v>
      </c>
      <c r="R8" s="234" t="str">
        <f>IF('Principles (All)'!R11="","",'Principles (All)'!R11)</f>
        <v/>
      </c>
      <c r="S8" s="235"/>
      <c r="T8" s="235"/>
      <c r="U8" s="235"/>
    </row>
    <row r="9" spans="1:21" ht="66" hidden="1">
      <c r="I9" s="149">
        <f t="shared" si="0"/>
        <v>0</v>
      </c>
      <c r="J9" s="220">
        <f>IF('Principles (All)'!S12="","",'Principles (All)'!S12)</f>
        <v>0</v>
      </c>
      <c r="K9" s="220"/>
      <c r="L9" s="231" t="str">
        <f>IF('Principles (All)'!A12="","",'Principles (All)'!A12)</f>
        <v>PRINCIPLE 1: Protect human rights, dignity, and access to resources</v>
      </c>
      <c r="M9" s="232" t="str">
        <f>IF('Principles (All)'!B12="","",'Principles (All)'!B12)</f>
        <v>Component 1.1: Fundamental human rights are respected, labor rights are protected, and decent living and working conditions are provided, particularly for vulnerable and at-risk groups.</v>
      </c>
      <c r="N9" s="232" t="str">
        <f>IF('Principles (All)'!C12="","",'Principles (All)'!C12)</f>
        <v>1.1.1: Abuse and harassment</v>
      </c>
      <c r="O9" s="299" t="str">
        <f>IF('Principles (All)'!E12="","",'Principles (All)'!E12)</f>
        <v>SRA1.1.1 D.4</v>
      </c>
      <c r="P9" s="300" t="str">
        <f>IF('Principles (All)'!D12="","",'Principles (All)'!D12)</f>
        <v>Medium</v>
      </c>
      <c r="Q9" s="233" t="str">
        <f t="shared" si="1"/>
        <v>HIGH</v>
      </c>
      <c r="R9" s="234" t="str">
        <f>IF('Principles (All)'!R12="","",'Principles (All)'!R12)</f>
        <v/>
      </c>
      <c r="S9" s="235"/>
      <c r="T9" s="235"/>
      <c r="U9" s="235"/>
    </row>
    <row r="10" spans="1:21" ht="66" hidden="1">
      <c r="I10" s="149">
        <f t="shared" si="0"/>
        <v>0</v>
      </c>
      <c r="J10" s="220">
        <f>IF('Principles (All)'!S13="","",'Principles (All)'!S13)</f>
        <v>0</v>
      </c>
      <c r="K10" s="220"/>
      <c r="L10" s="231" t="str">
        <f>IF('Principles (All)'!A13="","",'Principles (All)'!A13)</f>
        <v>PRINCIPLE 1: Protect human rights, dignity, and access to resources</v>
      </c>
      <c r="M10" s="232" t="str">
        <f>IF('Principles (All)'!B13="","",'Principles (All)'!B13)</f>
        <v>Component 1.1: Fundamental human rights are respected, labor rights are protected, and decent living and working conditions are provided, particularly for vulnerable and at-risk groups.</v>
      </c>
      <c r="N10" s="232" t="str">
        <f>IF('Principles (All)'!C13="","",'Principles (All)'!C13)</f>
        <v>1.1.1: Abuse and harassment</v>
      </c>
      <c r="O10" s="299" t="str">
        <f>IF('Principles (All)'!E13="","",'Principles (All)'!E13)</f>
        <v>SRA1.1.1 D.5</v>
      </c>
      <c r="P10" s="300" t="str">
        <f>IF('Principles (All)'!D13="","",'Principles (All)'!D13)</f>
        <v>Medium</v>
      </c>
      <c r="Q10" s="233" t="str">
        <f t="shared" si="1"/>
        <v>HIGH</v>
      </c>
      <c r="R10" s="234" t="str">
        <f>IF('Principles (All)'!R13="","",'Principles (All)'!R13)</f>
        <v/>
      </c>
      <c r="S10" s="235"/>
      <c r="T10" s="235"/>
      <c r="U10" s="235"/>
    </row>
    <row r="11" spans="1:21" ht="66" hidden="1">
      <c r="I11" s="149">
        <f t="shared" si="0"/>
        <v>0</v>
      </c>
      <c r="J11" s="220">
        <f>IF('Principles (All)'!S14="","",'Principles (All)'!S14)</f>
        <v>0</v>
      </c>
      <c r="K11" s="220"/>
      <c r="L11" s="231" t="str">
        <f>IF('Principles (All)'!A14="","",'Principles (All)'!A14)</f>
        <v>PRINCIPLE 1: Protect human rights, dignity, and access to resources</v>
      </c>
      <c r="M11" s="232" t="str">
        <f>IF('Principles (All)'!B14="","",'Principles (All)'!B14)</f>
        <v>Component 1.1: Fundamental human rights are respected, labor rights are protected, and decent living and working conditions are provided, particularly for vulnerable and at-risk groups.</v>
      </c>
      <c r="N11" s="232" t="str">
        <f>IF('Principles (All)'!C14="","",'Principles (All)'!C14)</f>
        <v>1.1.1: Abuse and harassment</v>
      </c>
      <c r="O11" s="299" t="str">
        <f>IF('Principles (All)'!E14="","",'Principles (All)'!E14)</f>
        <v>SRA1.1.1 D.6</v>
      </c>
      <c r="P11" s="300" t="str">
        <f>IF('Principles (All)'!D14="","",'Principles (All)'!D14)</f>
        <v>Low</v>
      </c>
      <c r="Q11" s="233" t="str">
        <f t="shared" si="1"/>
        <v>MEDIUM</v>
      </c>
      <c r="R11" s="234" t="str">
        <f>IF('Principles (All)'!R14="","",'Principles (All)'!R14)</f>
        <v/>
      </c>
      <c r="S11" s="235"/>
      <c r="T11" s="235"/>
      <c r="U11" s="235"/>
    </row>
    <row r="12" spans="1:21" ht="66" hidden="1">
      <c r="I12" s="149">
        <f t="shared" si="0"/>
        <v>0</v>
      </c>
      <c r="J12" s="220">
        <f>IF('Principles (All)'!S15="","",'Principles (All)'!S15)</f>
        <v>0</v>
      </c>
      <c r="K12" s="220"/>
      <c r="L12" s="231" t="str">
        <f>IF('Principles (All)'!A15="","",'Principles (All)'!A15)</f>
        <v>PRINCIPLE 1: Protect human rights, dignity, and access to resources</v>
      </c>
      <c r="M12" s="232" t="str">
        <f>IF('Principles (All)'!B15="","",'Principles (All)'!B15)</f>
        <v>Component 1.1: Fundamental human rights are respected, labor rights are protected, and decent living and working conditions are provided, particularly for vulnerable and at-risk groups.</v>
      </c>
      <c r="N12" s="232" t="str">
        <f>IF('Principles (All)'!C15="","",'Principles (All)'!C15)</f>
        <v>1.1.1: Abuse and harassment</v>
      </c>
      <c r="O12" s="299" t="str">
        <f>IF('Principles (All)'!E15="","",'Principles (All)'!E15)</f>
        <v>SRA1.1.1 D.7</v>
      </c>
      <c r="P12" s="300" t="str">
        <f>IF('Principles (All)'!D15="","",'Principles (All)'!D15)</f>
        <v>Low</v>
      </c>
      <c r="Q12" s="233" t="str">
        <f t="shared" si="1"/>
        <v>MEDIUM</v>
      </c>
      <c r="R12" s="234" t="str">
        <f>IF('Principles (All)'!R15="","",'Principles (All)'!R15)</f>
        <v/>
      </c>
      <c r="S12" s="235"/>
      <c r="T12" s="235"/>
      <c r="U12" s="235"/>
    </row>
    <row r="13" spans="1:21" hidden="1">
      <c r="I13" s="149">
        <f t="shared" si="0"/>
        <v>0</v>
      </c>
      <c r="J13" s="220">
        <f>IF('Principles (All)'!S16="","",'Principles (All)'!S16)</f>
        <v>0</v>
      </c>
      <c r="K13" s="220"/>
      <c r="L13" s="231" t="str">
        <f>IF('Principles (All)'!A16="","",'Principles (All)'!A16)</f>
        <v/>
      </c>
      <c r="M13" s="232" t="str">
        <f>IF('Principles (All)'!B16="","",'Principles (All)'!B16)</f>
        <v/>
      </c>
      <c r="N13" s="232" t="str">
        <f>IF('Principles (All)'!C16="","",'Principles (All)'!C16)</f>
        <v/>
      </c>
      <c r="O13" s="299" t="str">
        <f>IF('Principles (All)'!E16="","",'Principles (All)'!E16)</f>
        <v/>
      </c>
      <c r="P13" s="300" t="str">
        <f>IF('Principles (All)'!D16="","",'Principles (All)'!D16)</f>
        <v/>
      </c>
      <c r="Q13" s="233" t="str">
        <f t="shared" si="1"/>
        <v/>
      </c>
      <c r="R13" s="234" t="str">
        <f>IF('Principles (All)'!R16="","",'Principles (All)'!R16)</f>
        <v/>
      </c>
      <c r="S13" s="235"/>
      <c r="T13" s="235"/>
      <c r="U13" s="235"/>
    </row>
    <row r="14" spans="1:21" hidden="1">
      <c r="I14" s="149">
        <f t="shared" si="0"/>
        <v>0</v>
      </c>
      <c r="J14" s="220">
        <f>IF('Principles (All)'!S17="","",'Principles (All)'!S17)</f>
        <v>0</v>
      </c>
      <c r="K14" s="220"/>
      <c r="L14" s="231" t="str">
        <f>IF('Principles (All)'!A17="","",'Principles (All)'!A17)</f>
        <v/>
      </c>
      <c r="M14" s="232" t="str">
        <f>IF('Principles (All)'!B17="","",'Principles (All)'!B17)</f>
        <v/>
      </c>
      <c r="N14" s="232" t="str">
        <f>IF('Principles (All)'!C17="","",'Principles (All)'!C17)</f>
        <v/>
      </c>
      <c r="O14" s="299" t="str">
        <f>IF('Principles (All)'!E17="","",'Principles (All)'!E17)</f>
        <v/>
      </c>
      <c r="P14" s="300" t="str">
        <f>IF('Principles (All)'!D17="","",'Principles (All)'!D17)</f>
        <v/>
      </c>
      <c r="Q14" s="233" t="str">
        <f t="shared" si="1"/>
        <v/>
      </c>
      <c r="R14" s="234" t="str">
        <f>IF('Principles (All)'!R17="","",'Principles (All)'!R17)</f>
        <v/>
      </c>
      <c r="S14" s="235"/>
      <c r="T14" s="235"/>
      <c r="U14" s="235"/>
    </row>
    <row r="15" spans="1:21" ht="66" hidden="1">
      <c r="I15" s="149">
        <f t="shared" si="0"/>
        <v>0</v>
      </c>
      <c r="J15" s="220">
        <f>IF('Principles (All)'!S18="","",'Principles (All)'!S18)</f>
        <v>0</v>
      </c>
      <c r="K15" s="220"/>
      <c r="L15" s="231" t="str">
        <f>IF('Principles (All)'!A18="","",'Principles (All)'!A18)</f>
        <v>PRINCIPLE 1: Protect human rights, dignity, and access to resources</v>
      </c>
      <c r="M15" s="232" t="str">
        <f>IF('Principles (All)'!B18="","",'Principles (All)'!B18)</f>
        <v>Component 1.1: Fundamental human rights are respected, labor rights are protected, and decent living and working conditions are provided, particularly for vulnerable and at-risk groups.</v>
      </c>
      <c r="N15" s="232" t="str">
        <f>IF('Principles (All)'!C18="","",'Principles (All)'!C18)</f>
        <v>1.1.2: Forced labor</v>
      </c>
      <c r="O15" s="299" t="str">
        <f>IF('Principles (All)'!E18="","",'Principles (All)'!E18)</f>
        <v>SRA1.1.2 D.1</v>
      </c>
      <c r="P15" s="300" t="str">
        <f>IF('Principles (All)'!D18="","",'Principles (All)'!D18)</f>
        <v>Medium</v>
      </c>
      <c r="Q15" s="233" t="str">
        <f t="shared" si="1"/>
        <v>HIGH</v>
      </c>
      <c r="R15" s="234" t="str">
        <f>IF('Principles (All)'!R18="","",'Principles (All)'!R18)</f>
        <v/>
      </c>
      <c r="S15" s="235"/>
      <c r="T15" s="235"/>
      <c r="U15" s="235"/>
    </row>
    <row r="16" spans="1:21" ht="66" hidden="1">
      <c r="I16" s="149">
        <f t="shared" si="0"/>
        <v>0</v>
      </c>
      <c r="J16" s="220">
        <f>IF('Principles (All)'!S19="","",'Principles (All)'!S19)</f>
        <v>0</v>
      </c>
      <c r="K16" s="220"/>
      <c r="L16" s="231" t="str">
        <f>IF('Principles (All)'!A19="","",'Principles (All)'!A19)</f>
        <v>PRINCIPLE 1: Protect human rights, dignity, and access to resources</v>
      </c>
      <c r="M16" s="232" t="str">
        <f>IF('Principles (All)'!B19="","",'Principles (All)'!B19)</f>
        <v>Component 1.1: Fundamental human rights are respected, labor rights are protected, and decent living and working conditions are provided, particularly for vulnerable and at-risk groups.</v>
      </c>
      <c r="N16" s="232" t="str">
        <f>IF('Principles (All)'!C19="","",'Principles (All)'!C19)</f>
        <v>1.1.2: Forced labor</v>
      </c>
      <c r="O16" s="299" t="str">
        <f>IF('Principles (All)'!E19="","",'Principles (All)'!E19)</f>
        <v>SRA1.1.2 D.2</v>
      </c>
      <c r="P16" s="300" t="str">
        <f>IF('Principles (All)'!D19="","",'Principles (All)'!D19)</f>
        <v>Medium</v>
      </c>
      <c r="Q16" s="233" t="str">
        <f t="shared" si="1"/>
        <v>HIGH</v>
      </c>
      <c r="R16" s="234" t="str">
        <f>IF('Principles (All)'!R19="","",'Principles (All)'!R19)</f>
        <v/>
      </c>
      <c r="S16" s="235"/>
      <c r="T16" s="235"/>
      <c r="U16" s="235"/>
    </row>
    <row r="17" spans="9:21" ht="66" hidden="1">
      <c r="I17" s="149">
        <f t="shared" si="0"/>
        <v>0</v>
      </c>
      <c r="J17" s="220">
        <f>IF('Principles (All)'!S20="","",'Principles (All)'!S20)</f>
        <v>0</v>
      </c>
      <c r="K17" s="220"/>
      <c r="L17" s="231" t="str">
        <f>IF('Principles (All)'!A20="","",'Principles (All)'!A20)</f>
        <v>PRINCIPLE 1: Protect human rights, dignity, and access to resources</v>
      </c>
      <c r="M17" s="232" t="str">
        <f>IF('Principles (All)'!B20="","",'Principles (All)'!B20)</f>
        <v>Component 1.1: Fundamental human rights are respected, labor rights are protected, and decent living and working conditions are provided, particularly for vulnerable and at-risk groups.</v>
      </c>
      <c r="N17" s="232" t="str">
        <f>IF('Principles (All)'!C20="","",'Principles (All)'!C20)</f>
        <v>1.1.2: Forced labor</v>
      </c>
      <c r="O17" s="299" t="str">
        <f>IF('Principles (All)'!E20="","",'Principles (All)'!E20)</f>
        <v>SRA1.1.2 D.3</v>
      </c>
      <c r="P17" s="300" t="str">
        <f>IF('Principles (All)'!D20="","",'Principles (All)'!D20)</f>
        <v>Medium</v>
      </c>
      <c r="Q17" s="233" t="str">
        <f t="shared" si="1"/>
        <v>HIGH</v>
      </c>
      <c r="R17" s="234" t="str">
        <f>IF('Principles (All)'!R20="","",'Principles (All)'!R20)</f>
        <v/>
      </c>
      <c r="S17" s="235"/>
      <c r="T17" s="235"/>
      <c r="U17" s="235"/>
    </row>
    <row r="18" spans="9:21" ht="66" hidden="1">
      <c r="I18" s="149">
        <f t="shared" si="0"/>
        <v>0</v>
      </c>
      <c r="J18" s="220">
        <f>IF('Principles (All)'!S21="","",'Principles (All)'!S21)</f>
        <v>0</v>
      </c>
      <c r="K18" s="220"/>
      <c r="L18" s="231" t="str">
        <f>IF('Principles (All)'!A21="","",'Principles (All)'!A21)</f>
        <v>PRINCIPLE 1: Protect human rights, dignity, and access to resources</v>
      </c>
      <c r="M18" s="232" t="str">
        <f>IF('Principles (All)'!B21="","",'Principles (All)'!B21)</f>
        <v>Component 1.1: Fundamental human rights are respected, labor rights are protected, and decent living and working conditions are provided, particularly for vulnerable and at-risk groups.</v>
      </c>
      <c r="N18" s="232" t="str">
        <f>IF('Principles (All)'!C21="","",'Principles (All)'!C21)</f>
        <v>1.1.2: Forced labor</v>
      </c>
      <c r="O18" s="299" t="str">
        <f>IF('Principles (All)'!E21="","",'Principles (All)'!E21)</f>
        <v>SRA1.1.2 D.3</v>
      </c>
      <c r="P18" s="300" t="str">
        <f>IF('Principles (All)'!D21="","",'Principles (All)'!D21)</f>
        <v>Medium</v>
      </c>
      <c r="Q18" s="233" t="str">
        <f t="shared" si="1"/>
        <v>HIGH</v>
      </c>
      <c r="R18" s="234" t="str">
        <f>IF('Principles (All)'!R21="","",'Principles (All)'!R21)</f>
        <v/>
      </c>
      <c r="S18" s="235"/>
      <c r="T18" s="235"/>
      <c r="U18" s="235"/>
    </row>
    <row r="19" spans="9:21" ht="66" hidden="1">
      <c r="I19" s="149">
        <f t="shared" si="0"/>
        <v>0</v>
      </c>
      <c r="J19" s="220">
        <f>IF('Principles (All)'!S22="","",'Principles (All)'!S22)</f>
        <v>0</v>
      </c>
      <c r="K19" s="220"/>
      <c r="L19" s="231" t="str">
        <f>IF('Principles (All)'!A22="","",'Principles (All)'!A22)</f>
        <v>PRINCIPLE 1: Protect human rights, dignity, and access to resources</v>
      </c>
      <c r="M19" s="232" t="str">
        <f>IF('Principles (All)'!B22="","",'Principles (All)'!B22)</f>
        <v>Component 1.1: Fundamental human rights are respected, labor rights are protected, and decent living and working conditions are provided, particularly for vulnerable and at-risk groups.</v>
      </c>
      <c r="N19" s="232" t="str">
        <f>IF('Principles (All)'!C22="","",'Principles (All)'!C22)</f>
        <v>1.1.2: Forced labor</v>
      </c>
      <c r="O19" s="299" t="str">
        <f>IF('Principles (All)'!E22="","",'Principles (All)'!E22)</f>
        <v>SRA1.1.2 D.3</v>
      </c>
      <c r="P19" s="300" t="str">
        <f>IF('Principles (All)'!D22="","",'Principles (All)'!D22)</f>
        <v>Medium</v>
      </c>
      <c r="Q19" s="233" t="str">
        <f t="shared" si="1"/>
        <v>HIGH</v>
      </c>
      <c r="R19" s="234" t="str">
        <f>IF('Principles (All)'!R22="","",'Principles (All)'!R22)</f>
        <v/>
      </c>
      <c r="S19" s="235"/>
      <c r="T19" s="235"/>
      <c r="U19" s="235"/>
    </row>
    <row r="20" spans="9:21" ht="66" hidden="1">
      <c r="I20" s="149">
        <f t="shared" si="0"/>
        <v>0</v>
      </c>
      <c r="J20" s="220">
        <f>IF('Principles (All)'!S23="","",'Principles (All)'!S23)</f>
        <v>0</v>
      </c>
      <c r="K20" s="220"/>
      <c r="L20" s="231" t="str">
        <f>IF('Principles (All)'!A23="","",'Principles (All)'!A23)</f>
        <v>PRINCIPLE 1: Protect human rights, dignity, and access to resources</v>
      </c>
      <c r="M20" s="232" t="str">
        <f>IF('Principles (All)'!B23="","",'Principles (All)'!B23)</f>
        <v>Component 1.1: Fundamental human rights are respected, labor rights are protected, and decent living and working conditions are provided, particularly for vulnerable and at-risk groups.</v>
      </c>
      <c r="N20" s="232" t="str">
        <f>IF('Principles (All)'!C23="","",'Principles (All)'!C23)</f>
        <v>1.1.2: Forced labor</v>
      </c>
      <c r="O20" s="299" t="str">
        <f>IF('Principles (All)'!E23="","",'Principles (All)'!E23)</f>
        <v>SRA1.1.2 D.3</v>
      </c>
      <c r="P20" s="300" t="str">
        <f>IF('Principles (All)'!D23="","",'Principles (All)'!D23)</f>
        <v>Medium</v>
      </c>
      <c r="Q20" s="233" t="str">
        <f t="shared" si="1"/>
        <v>HIGH</v>
      </c>
      <c r="R20" s="234" t="str">
        <f>IF('Principles (All)'!R23="","",'Principles (All)'!R23)</f>
        <v/>
      </c>
      <c r="S20" s="235"/>
      <c r="T20" s="235"/>
      <c r="U20" s="235"/>
    </row>
    <row r="21" spans="9:21" ht="66" hidden="1">
      <c r="I21" s="149">
        <f t="shared" si="0"/>
        <v>0</v>
      </c>
      <c r="J21" s="220">
        <f>IF('Principles (All)'!S24="","",'Principles (All)'!S24)</f>
        <v>0</v>
      </c>
      <c r="K21" s="220"/>
      <c r="L21" s="231" t="str">
        <f>IF('Principles (All)'!A24="","",'Principles (All)'!A24)</f>
        <v>PRINCIPLE 1: Protect human rights, dignity, and access to resources</v>
      </c>
      <c r="M21" s="232" t="str">
        <f>IF('Principles (All)'!B24="","",'Principles (All)'!B24)</f>
        <v>Component 1.1: Fundamental human rights are respected, labor rights are protected, and decent living and working conditions are provided, particularly for vulnerable and at-risk groups.</v>
      </c>
      <c r="N21" s="232" t="str">
        <f>IF('Principles (All)'!C24="","",'Principles (All)'!C24)</f>
        <v>1.1.2: Forced labor</v>
      </c>
      <c r="O21" s="299" t="str">
        <f>IF('Principles (All)'!E24="","",'Principles (All)'!E24)</f>
        <v>SRA1.1.2 D.3</v>
      </c>
      <c r="P21" s="300" t="str">
        <f>IF('Principles (All)'!D24="","",'Principles (All)'!D24)</f>
        <v>Medium</v>
      </c>
      <c r="Q21" s="233" t="str">
        <f t="shared" si="1"/>
        <v>HIGH</v>
      </c>
      <c r="R21" s="234" t="str">
        <f>IF('Principles (All)'!R24="","",'Principles (All)'!R24)</f>
        <v/>
      </c>
      <c r="S21" s="235"/>
      <c r="T21" s="235"/>
      <c r="U21" s="235"/>
    </row>
    <row r="22" spans="9:21" ht="66" hidden="1">
      <c r="I22" s="149">
        <f t="shared" si="0"/>
        <v>0</v>
      </c>
      <c r="J22" s="220">
        <f>IF('Principles (All)'!S25="","",'Principles (All)'!S25)</f>
        <v>0</v>
      </c>
      <c r="K22" s="220"/>
      <c r="L22" s="231" t="str">
        <f>IF('Principles (All)'!A25="","",'Principles (All)'!A25)</f>
        <v>PRINCIPLE 1: Protect human rights, dignity, and access to resources</v>
      </c>
      <c r="M22" s="232" t="str">
        <f>IF('Principles (All)'!B25="","",'Principles (All)'!B25)</f>
        <v>Component 1.1: Fundamental human rights are respected, labor rights are protected, and decent living and working conditions are provided, particularly for vulnerable and at-risk groups.</v>
      </c>
      <c r="N22" s="232" t="str">
        <f>IF('Principles (All)'!C25="","",'Principles (All)'!C25)</f>
        <v>1.1.2: Forced labor</v>
      </c>
      <c r="O22" s="299" t="str">
        <f>IF('Principles (All)'!E25="","",'Principles (All)'!E25)</f>
        <v>SRA1.1.2 D.3</v>
      </c>
      <c r="P22" s="300" t="str">
        <f>IF('Principles (All)'!D25="","",'Principles (All)'!D25)</f>
        <v>Medium</v>
      </c>
      <c r="Q22" s="233" t="str">
        <f t="shared" si="1"/>
        <v>HIGH</v>
      </c>
      <c r="R22" s="234" t="str">
        <f>IF('Principles (All)'!R25="","",'Principles (All)'!R25)</f>
        <v/>
      </c>
      <c r="S22" s="235"/>
      <c r="T22" s="235"/>
      <c r="U22" s="235"/>
    </row>
    <row r="23" spans="9:21" ht="66" hidden="1">
      <c r="I23" s="149">
        <f t="shared" si="0"/>
        <v>0</v>
      </c>
      <c r="J23" s="220">
        <f>IF('Principles (All)'!S26="","",'Principles (All)'!S26)</f>
        <v>0</v>
      </c>
      <c r="K23" s="220"/>
      <c r="L23" s="231" t="str">
        <f>IF('Principles (All)'!A26="","",'Principles (All)'!A26)</f>
        <v>PRINCIPLE 1: Protect human rights, dignity, and access to resources</v>
      </c>
      <c r="M23" s="232" t="str">
        <f>IF('Principles (All)'!B26="","",'Principles (All)'!B26)</f>
        <v>Component 1.1: Fundamental human rights are respected, labor rights are protected, and decent living and working conditions are provided, particularly for vulnerable and at-risk groups.</v>
      </c>
      <c r="N23" s="232" t="str">
        <f>IF('Principles (All)'!C26="","",'Principles (All)'!C26)</f>
        <v>1.1.2: Forced labor</v>
      </c>
      <c r="O23" s="299" t="str">
        <f>IF('Principles (All)'!E26="","",'Principles (All)'!E26)</f>
        <v>SRA1.1.2 D.3</v>
      </c>
      <c r="P23" s="300" t="str">
        <f>IF('Principles (All)'!D26="","",'Principles (All)'!D26)</f>
        <v>Medium</v>
      </c>
      <c r="Q23" s="233" t="str">
        <f t="shared" si="1"/>
        <v>HIGH</v>
      </c>
      <c r="R23" s="234" t="str">
        <f>IF('Principles (All)'!R26="","",'Principles (All)'!R26)</f>
        <v/>
      </c>
      <c r="S23" s="235"/>
      <c r="T23" s="235"/>
      <c r="U23" s="235"/>
    </row>
    <row r="24" spans="9:21" ht="66" hidden="1">
      <c r="I24" s="149">
        <f t="shared" si="0"/>
        <v>0</v>
      </c>
      <c r="J24" s="220">
        <f>IF('Principles (All)'!S27="","",'Principles (All)'!S27)</f>
        <v>0</v>
      </c>
      <c r="K24" s="220"/>
      <c r="L24" s="231" t="str">
        <f>IF('Principles (All)'!A27="","",'Principles (All)'!A27)</f>
        <v>PRINCIPLE 1: Protect human rights, dignity, and access to resources</v>
      </c>
      <c r="M24" s="232" t="str">
        <f>IF('Principles (All)'!B27="","",'Principles (All)'!B27)</f>
        <v>Component 1.1: Fundamental human rights are respected, labor rights are protected, and decent living and working conditions are provided, particularly for vulnerable and at-risk groups.</v>
      </c>
      <c r="N24" s="232" t="str">
        <f>IF('Principles (All)'!C27="","",'Principles (All)'!C27)</f>
        <v>1.1.2: Forced labor</v>
      </c>
      <c r="O24" s="299" t="str">
        <f>IF('Principles (All)'!E27="","",'Principles (All)'!E27)</f>
        <v>SRA1.1.2 D.3</v>
      </c>
      <c r="P24" s="300" t="str">
        <f>IF('Principles (All)'!D27="","",'Principles (All)'!D27)</f>
        <v>Medium</v>
      </c>
      <c r="Q24" s="233" t="str">
        <f t="shared" si="1"/>
        <v>HIGH</v>
      </c>
      <c r="R24" s="234" t="str">
        <f>IF('Principles (All)'!R27="","",'Principles (All)'!R27)</f>
        <v/>
      </c>
      <c r="S24" s="235"/>
      <c r="T24" s="235"/>
      <c r="U24" s="235"/>
    </row>
    <row r="25" spans="9:21" ht="66" hidden="1">
      <c r="I25" s="149">
        <f t="shared" si="0"/>
        <v>0</v>
      </c>
      <c r="J25" s="220">
        <f>IF('Principles (All)'!S28="","",'Principles (All)'!S28)</f>
        <v>0</v>
      </c>
      <c r="K25" s="220"/>
      <c r="L25" s="231" t="str">
        <f>IF('Principles (All)'!A28="","",'Principles (All)'!A28)</f>
        <v>PRINCIPLE 1: Protect human rights, dignity, and access to resources</v>
      </c>
      <c r="M25" s="232" t="str">
        <f>IF('Principles (All)'!B28="","",'Principles (All)'!B28)</f>
        <v>Component 1.1: Fundamental human rights are respected, labor rights are protected, and decent living and working conditions are provided, particularly for vulnerable and at-risk groups.</v>
      </c>
      <c r="N25" s="232" t="str">
        <f>IF('Principles (All)'!C28="","",'Principles (All)'!C28)</f>
        <v>1.1.2: Forced labor</v>
      </c>
      <c r="O25" s="299" t="str">
        <f>IF('Principles (All)'!E28="","",'Principles (All)'!E28)</f>
        <v>SRA1.1.2 D.3</v>
      </c>
      <c r="P25" s="300" t="str">
        <f>IF('Principles (All)'!D28="","",'Principles (All)'!D28)</f>
        <v>Medium</v>
      </c>
      <c r="Q25" s="233" t="str">
        <f t="shared" si="1"/>
        <v>HIGH</v>
      </c>
      <c r="R25" s="234" t="str">
        <f>IF('Principles (All)'!R28="","",'Principles (All)'!R28)</f>
        <v/>
      </c>
      <c r="S25" s="235"/>
      <c r="T25" s="235"/>
      <c r="U25" s="235"/>
    </row>
    <row r="26" spans="9:21" ht="66" hidden="1">
      <c r="I26" s="149">
        <f t="shared" si="0"/>
        <v>0</v>
      </c>
      <c r="J26" s="220">
        <f>IF('Principles (All)'!S29="","",'Principles (All)'!S29)</f>
        <v>0</v>
      </c>
      <c r="K26" s="220"/>
      <c r="L26" s="231" t="str">
        <f>IF('Principles (All)'!A29="","",'Principles (All)'!A29)</f>
        <v>PRINCIPLE 1: Protect human rights, dignity, and access to resources</v>
      </c>
      <c r="M26" s="232" t="str">
        <f>IF('Principles (All)'!B29="","",'Principles (All)'!B29)</f>
        <v>Component 1.1: Fundamental human rights are respected, labor rights are protected, and decent living and working conditions are provided, particularly for vulnerable and at-risk groups.</v>
      </c>
      <c r="N26" s="232" t="str">
        <f>IF('Principles (All)'!C29="","",'Principles (All)'!C29)</f>
        <v>1.1.2: Forced labor</v>
      </c>
      <c r="O26" s="299" t="str">
        <f>IF('Principles (All)'!E29="","",'Principles (All)'!E29)</f>
        <v>SRA1.1.2 D.3</v>
      </c>
      <c r="P26" s="300" t="str">
        <f>IF('Principles (All)'!D29="","",'Principles (All)'!D29)</f>
        <v>Medium</v>
      </c>
      <c r="Q26" s="233" t="str">
        <f t="shared" si="1"/>
        <v>HIGH</v>
      </c>
      <c r="R26" s="234" t="str">
        <f>IF('Principles (All)'!R29="","",'Principles (All)'!R29)</f>
        <v/>
      </c>
      <c r="S26" s="235"/>
      <c r="T26" s="235"/>
      <c r="U26" s="235"/>
    </row>
    <row r="27" spans="9:21" ht="66" hidden="1">
      <c r="I27" s="149">
        <f t="shared" si="0"/>
        <v>0</v>
      </c>
      <c r="J27" s="220">
        <f>IF('Principles (All)'!S30="","",'Principles (All)'!S30)</f>
        <v>0</v>
      </c>
      <c r="K27" s="220"/>
      <c r="L27" s="231" t="str">
        <f>IF('Principles (All)'!A30="","",'Principles (All)'!A30)</f>
        <v>PRINCIPLE 1: Protect human rights, dignity, and access to resources</v>
      </c>
      <c r="M27" s="232" t="str">
        <f>IF('Principles (All)'!B30="","",'Principles (All)'!B30)</f>
        <v>Component 1.1: Fundamental human rights are respected, labor rights are protected, and decent living and working conditions are provided, particularly for vulnerable and at-risk groups.</v>
      </c>
      <c r="N27" s="232" t="str">
        <f>IF('Principles (All)'!C30="","",'Principles (All)'!C30)</f>
        <v>1.1.2: Forced labor</v>
      </c>
      <c r="O27" s="299" t="str">
        <f>IF('Principles (All)'!E30="","",'Principles (All)'!E30)</f>
        <v>SRA1.1.2 D.3</v>
      </c>
      <c r="P27" s="300" t="str">
        <f>IF('Principles (All)'!D30="","",'Principles (All)'!D30)</f>
        <v>Medium</v>
      </c>
      <c r="Q27" s="233" t="str">
        <f t="shared" si="1"/>
        <v>HIGH</v>
      </c>
      <c r="R27" s="234" t="str">
        <f>IF('Principles (All)'!R30="","",'Principles (All)'!R30)</f>
        <v/>
      </c>
      <c r="S27" s="235"/>
      <c r="T27" s="235"/>
      <c r="U27" s="235"/>
    </row>
    <row r="28" spans="9:21" ht="66" hidden="1">
      <c r="I28" s="149">
        <f t="shared" si="0"/>
        <v>0</v>
      </c>
      <c r="J28" s="220">
        <f>IF('Principles (All)'!S31="","",'Principles (All)'!S31)</f>
        <v>0</v>
      </c>
      <c r="K28" s="220"/>
      <c r="L28" s="231" t="str">
        <f>IF('Principles (All)'!A31="","",'Principles (All)'!A31)</f>
        <v>PRINCIPLE 1: Protect human rights, dignity, and access to resources</v>
      </c>
      <c r="M28" s="232" t="str">
        <f>IF('Principles (All)'!B31="","",'Principles (All)'!B31)</f>
        <v>Component 1.1: Fundamental human rights are respected, labor rights are protected, and decent living and working conditions are provided, particularly for vulnerable and at-risk groups.</v>
      </c>
      <c r="N28" s="232" t="str">
        <f>IF('Principles (All)'!C31="","",'Principles (All)'!C31)</f>
        <v>1.1.2: Forced labor</v>
      </c>
      <c r="O28" s="299" t="str">
        <f>IF('Principles (All)'!E31="","",'Principles (All)'!E31)</f>
        <v>SRA1.1.2 D4</v>
      </c>
      <c r="P28" s="300" t="str">
        <f>IF('Principles (All)'!D31="","",'Principles (All)'!D31)</f>
        <v>Medium</v>
      </c>
      <c r="Q28" s="233" t="str">
        <f t="shared" si="1"/>
        <v>HIGH</v>
      </c>
      <c r="R28" s="234" t="str">
        <f>IF('Principles (All)'!R31="","",'Principles (All)'!R31)</f>
        <v/>
      </c>
      <c r="S28" s="235"/>
      <c r="T28" s="235"/>
      <c r="U28" s="235"/>
    </row>
    <row r="29" spans="9:21" ht="66" hidden="1">
      <c r="I29" s="149">
        <f t="shared" si="0"/>
        <v>0</v>
      </c>
      <c r="J29" s="220">
        <f>IF('Principles (All)'!S32="","",'Principles (All)'!S32)</f>
        <v>0</v>
      </c>
      <c r="K29" s="220"/>
      <c r="L29" s="231" t="str">
        <f>IF('Principles (All)'!A32="","",'Principles (All)'!A32)</f>
        <v>PRINCIPLE 1: Protect human rights, dignity, and access to resources</v>
      </c>
      <c r="M29" s="232" t="str">
        <f>IF('Principles (All)'!B32="","",'Principles (All)'!B32)</f>
        <v>Component 1.1: Fundamental human rights are respected, labor rights are protected, and decent living and working conditions are provided, particularly for vulnerable and at-risk groups.</v>
      </c>
      <c r="N29" s="232" t="str">
        <f>IF('Principles (All)'!C32="","",'Principles (All)'!C32)</f>
        <v>1.1.2: Forced labor</v>
      </c>
      <c r="O29" s="299" t="str">
        <f>IF('Principles (All)'!E32="","",'Principles (All)'!E32)</f>
        <v>SRA1.1.2 D.5</v>
      </c>
      <c r="P29" s="300" t="str">
        <f>IF('Principles (All)'!D32="","",'Principles (All)'!D32)</f>
        <v>Medium</v>
      </c>
      <c r="Q29" s="233" t="str">
        <f t="shared" si="1"/>
        <v>HIGH</v>
      </c>
      <c r="R29" s="234" t="str">
        <f>IF('Principles (All)'!R32="","",'Principles (All)'!R32)</f>
        <v/>
      </c>
      <c r="S29" s="235"/>
      <c r="T29" s="235"/>
      <c r="U29" s="235"/>
    </row>
    <row r="30" spans="9:21" ht="66" hidden="1">
      <c r="I30" s="149">
        <f t="shared" si="0"/>
        <v>0</v>
      </c>
      <c r="J30" s="220">
        <f>IF('Principles (All)'!S33="","",'Principles (All)'!S33)</f>
        <v>0</v>
      </c>
      <c r="K30" s="220"/>
      <c r="L30" s="231" t="str">
        <f>IF('Principles (All)'!A33="","",'Principles (All)'!A33)</f>
        <v>PRINCIPLE 1: Protect human rights, dignity, and access to resources</v>
      </c>
      <c r="M30" s="232" t="str">
        <f>IF('Principles (All)'!B33="","",'Principles (All)'!B33)</f>
        <v>Component 1.1: Fundamental human rights are respected, labor rights are protected, and decent living and working conditions are provided, particularly for vulnerable and at-risk groups.</v>
      </c>
      <c r="N30" s="232" t="str">
        <f>IF('Principles (All)'!C33="","",'Principles (All)'!C33)</f>
        <v>1.1.2: Forced labor</v>
      </c>
      <c r="O30" s="299" t="str">
        <f>IF('Principles (All)'!E33="","",'Principles (All)'!E33)</f>
        <v>SRA1.1.2 D.6</v>
      </c>
      <c r="P30" s="300" t="str">
        <f>IF('Principles (All)'!D33="","",'Principles (All)'!D33)</f>
        <v>Medium</v>
      </c>
      <c r="Q30" s="233" t="str">
        <f t="shared" si="1"/>
        <v>HIGH</v>
      </c>
      <c r="R30" s="234" t="str">
        <f>IF('Principles (All)'!R33="","",'Principles (All)'!R33)</f>
        <v/>
      </c>
      <c r="S30" s="235"/>
      <c r="T30" s="235"/>
      <c r="U30" s="235"/>
    </row>
    <row r="31" spans="9:21" ht="66" hidden="1">
      <c r="I31" s="149">
        <f t="shared" si="0"/>
        <v>0</v>
      </c>
      <c r="J31" s="220">
        <f>IF('Principles (All)'!S34="","",'Principles (All)'!S34)</f>
        <v>0</v>
      </c>
      <c r="K31" s="220"/>
      <c r="L31" s="231" t="str">
        <f>IF('Principles (All)'!A34="","",'Principles (All)'!A34)</f>
        <v>PRINCIPLE 1: Protect human rights, dignity, and access to resources</v>
      </c>
      <c r="M31" s="232" t="str">
        <f>IF('Principles (All)'!B34="","",'Principles (All)'!B34)</f>
        <v>Component 1.1: Fundamental human rights are respected, labor rights are protected, and decent living and working conditions are provided, particularly for vulnerable and at-risk groups.</v>
      </c>
      <c r="N31" s="232" t="str">
        <f>IF('Principles (All)'!C34="","",'Principles (All)'!C34)</f>
        <v>1.1.2: Forced labor</v>
      </c>
      <c r="O31" s="299" t="str">
        <f>IF('Principles (All)'!E34="","",'Principles (All)'!E34)</f>
        <v>SRA1.1.2 D.7</v>
      </c>
      <c r="P31" s="300" t="str">
        <f>IF('Principles (All)'!D34="","",'Principles (All)'!D34)</f>
        <v>Low</v>
      </c>
      <c r="Q31" s="233" t="str">
        <f t="shared" si="1"/>
        <v>MEDIUM</v>
      </c>
      <c r="R31" s="234" t="str">
        <f>IF('Principles (All)'!R34="","",'Principles (All)'!R34)</f>
        <v/>
      </c>
      <c r="S31" s="235"/>
      <c r="T31" s="235"/>
      <c r="U31" s="235"/>
    </row>
    <row r="32" spans="9:21" ht="66" hidden="1">
      <c r="I32" s="149">
        <f t="shared" si="0"/>
        <v>0</v>
      </c>
      <c r="J32" s="220">
        <f>IF('Principles (All)'!S35="","",'Principles (All)'!S35)</f>
        <v>0</v>
      </c>
      <c r="K32" s="220"/>
      <c r="L32" s="231" t="str">
        <f>IF('Principles (All)'!A35="","",'Principles (All)'!A35)</f>
        <v>PRINCIPLE 1: Protect human rights, dignity, and access to resources</v>
      </c>
      <c r="M32" s="232" t="str">
        <f>IF('Principles (All)'!B35="","",'Principles (All)'!B35)</f>
        <v>Component 1.1: Fundamental human rights are respected, labor rights are protected, and decent living and working conditions are provided, particularly for vulnerable and at-risk groups.</v>
      </c>
      <c r="N32" s="232" t="str">
        <f>IF('Principles (All)'!C35="","",'Principles (All)'!C35)</f>
        <v>1.1.2: Forced labor</v>
      </c>
      <c r="O32" s="299" t="str">
        <f>IF('Principles (All)'!E35="","",'Principles (All)'!E35)</f>
        <v>SRA1.1.2 D.8</v>
      </c>
      <c r="P32" s="300" t="str">
        <f>IF('Principles (All)'!D35="","",'Principles (All)'!D35)</f>
        <v>Low</v>
      </c>
      <c r="Q32" s="233" t="str">
        <f t="shared" si="1"/>
        <v>MEDIUM</v>
      </c>
      <c r="R32" s="234" t="str">
        <f>IF('Principles (All)'!R35="","",'Principles (All)'!R35)</f>
        <v/>
      </c>
      <c r="S32" s="235"/>
      <c r="T32" s="235"/>
      <c r="U32" s="235"/>
    </row>
    <row r="33" spans="9:21" ht="66" hidden="1">
      <c r="I33" s="149">
        <f t="shared" si="0"/>
        <v>0</v>
      </c>
      <c r="J33" s="220">
        <f>IF('Principles (All)'!S36="","",'Principles (All)'!S36)</f>
        <v>0</v>
      </c>
      <c r="K33" s="220"/>
      <c r="L33" s="231" t="str">
        <f>IF('Principles (All)'!A36="","",'Principles (All)'!A36)</f>
        <v>PRINCIPLE 1: Protect human rights, dignity, and access to resources</v>
      </c>
      <c r="M33" s="232" t="str">
        <f>IF('Principles (All)'!B36="","",'Principles (All)'!B36)</f>
        <v>Component 1.1: Fundamental human rights are respected, labor rights are protected, and decent living and working conditions are provided, particularly for vulnerable and at-risk groups.</v>
      </c>
      <c r="N33" s="232" t="str">
        <f>IF('Principles (All)'!C36="","",'Principles (All)'!C36)</f>
        <v>1.1.2: Forced labor</v>
      </c>
      <c r="O33" s="299" t="str">
        <f>IF('Principles (All)'!E36="","",'Principles (All)'!E36)</f>
        <v>SRA1.1.2 D.9</v>
      </c>
      <c r="P33" s="300" t="str">
        <f>IF('Principles (All)'!D36="","",'Principles (All)'!D36)</f>
        <v>Low</v>
      </c>
      <c r="Q33" s="233" t="str">
        <f t="shared" si="1"/>
        <v>MEDIUM</v>
      </c>
      <c r="R33" s="234" t="str">
        <f>IF('Principles (All)'!R36="","",'Principles (All)'!R36)</f>
        <v/>
      </c>
      <c r="S33" s="235"/>
      <c r="T33" s="235"/>
      <c r="U33" s="235"/>
    </row>
    <row r="34" spans="9:21" hidden="1">
      <c r="I34" s="149">
        <f t="shared" si="0"/>
        <v>0</v>
      </c>
      <c r="J34" s="220">
        <f>IF('Principles (All)'!S37="","",'Principles (All)'!S37)</f>
        <v>0</v>
      </c>
      <c r="K34" s="220"/>
      <c r="L34" s="231" t="str">
        <f>IF('Principles (All)'!A37="","",'Principles (All)'!A37)</f>
        <v/>
      </c>
      <c r="M34" s="232" t="str">
        <f>IF('Principles (All)'!B37="","",'Principles (All)'!B37)</f>
        <v/>
      </c>
      <c r="N34" s="232" t="str">
        <f>IF('Principles (All)'!C37="","",'Principles (All)'!C37)</f>
        <v/>
      </c>
      <c r="O34" s="299" t="str">
        <f>IF('Principles (All)'!E37="","",'Principles (All)'!E37)</f>
        <v/>
      </c>
      <c r="P34" s="300" t="str">
        <f>IF('Principles (All)'!D37="","",'Principles (All)'!D37)</f>
        <v/>
      </c>
      <c r="Q34" s="233" t="str">
        <f t="shared" si="1"/>
        <v/>
      </c>
      <c r="R34" s="234" t="str">
        <f>IF('Principles (All)'!R37="","",'Principles (All)'!R37)</f>
        <v/>
      </c>
      <c r="S34" s="235"/>
      <c r="T34" s="235"/>
      <c r="U34" s="235"/>
    </row>
    <row r="35" spans="9:21" hidden="1">
      <c r="I35" s="149">
        <f t="shared" si="0"/>
        <v>0</v>
      </c>
      <c r="J35" s="220">
        <f>IF('Principles (All)'!S38="","",'Principles (All)'!S38)</f>
        <v>0</v>
      </c>
      <c r="K35" s="220"/>
      <c r="L35" s="231" t="str">
        <f>IF('Principles (All)'!A38="","",'Principles (All)'!A38)</f>
        <v/>
      </c>
      <c r="M35" s="232" t="str">
        <f>IF('Principles (All)'!B38="","",'Principles (All)'!B38)</f>
        <v/>
      </c>
      <c r="N35" s="232" t="str">
        <f>IF('Principles (All)'!C38="","",'Principles (All)'!C38)</f>
        <v/>
      </c>
      <c r="O35" s="299" t="str">
        <f>IF('Principles (All)'!E38="","",'Principles (All)'!E38)</f>
        <v/>
      </c>
      <c r="P35" s="300" t="str">
        <f>IF('Principles (All)'!D38="","",'Principles (All)'!D38)</f>
        <v/>
      </c>
      <c r="Q35" s="233" t="str">
        <f t="shared" si="1"/>
        <v/>
      </c>
      <c r="R35" s="234" t="str">
        <f>IF('Principles (All)'!R38="","",'Principles (All)'!R38)</f>
        <v/>
      </c>
      <c r="S35" s="235"/>
      <c r="T35" s="235"/>
      <c r="U35" s="235"/>
    </row>
    <row r="36" spans="9:21" ht="66" hidden="1">
      <c r="I36" s="149">
        <f t="shared" si="0"/>
        <v>0</v>
      </c>
      <c r="J36" s="220">
        <f>IF('Principles (All)'!S39="","",'Principles (All)'!S39)</f>
        <v>0</v>
      </c>
      <c r="K36" s="220"/>
      <c r="L36" s="231" t="str">
        <f>IF('Principles (All)'!A39="","",'Principles (All)'!A39)</f>
        <v>PRINCIPLE 1: Protect human rights, dignity, and access to resources</v>
      </c>
      <c r="M36" s="232" t="str">
        <f>IF('Principles (All)'!B39="","",'Principles (All)'!B39)</f>
        <v>Component 1.1: Fundamental human rights are respected, labor rights are protected, and decent living and working conditions are provided, particularly for vulnerable and at-risk groups.</v>
      </c>
      <c r="N36" s="232" t="str">
        <f>IF('Principles (All)'!C39="","",'Principles (All)'!C39)</f>
        <v>1.1.3: Human trafficking and fair recruitment in the workplace</v>
      </c>
      <c r="O36" s="299" t="str">
        <f>IF('Principles (All)'!E39="","",'Principles (All)'!E39)</f>
        <v>SRA1.1.3 D.1</v>
      </c>
      <c r="P36" s="300" t="str">
        <f>IF('Principles (All)'!D39="","",'Principles (All)'!D39)</f>
        <v>Medium</v>
      </c>
      <c r="Q36" s="233" t="str">
        <f t="shared" si="1"/>
        <v>HIGH</v>
      </c>
      <c r="R36" s="234" t="str">
        <f>IF('Principles (All)'!R39="","",'Principles (All)'!R39)</f>
        <v/>
      </c>
      <c r="S36" s="235"/>
      <c r="T36" s="235"/>
      <c r="U36" s="235"/>
    </row>
    <row r="37" spans="9:21" ht="66" hidden="1">
      <c r="I37" s="149">
        <f t="shared" si="0"/>
        <v>0</v>
      </c>
      <c r="J37" s="220">
        <f>IF('Principles (All)'!S40="","",'Principles (All)'!S40)</f>
        <v>0</v>
      </c>
      <c r="K37" s="220"/>
      <c r="L37" s="231" t="str">
        <f>IF('Principles (All)'!A40="","",'Principles (All)'!A40)</f>
        <v>PRINCIPLE 1: Protect human rights, dignity, and access to resources</v>
      </c>
      <c r="M37" s="232" t="str">
        <f>IF('Principles (All)'!B40="","",'Principles (All)'!B40)</f>
        <v>Component 1.1: Fundamental human rights are respected, labor rights are protected, and decent living and working conditions are provided, particularly for vulnerable and at-risk groups.</v>
      </c>
      <c r="N37" s="232" t="str">
        <f>IF('Principles (All)'!C40="","",'Principles (All)'!C40)</f>
        <v>1.1.3: Human trafficking and fair recruitment in the workplace</v>
      </c>
      <c r="O37" s="299" t="str">
        <f>IF('Principles (All)'!E40="","",'Principles (All)'!E40)</f>
        <v>SRA1.1.3 D.2</v>
      </c>
      <c r="P37" s="300" t="str">
        <f>IF('Principles (All)'!D40="","",'Principles (All)'!D40)</f>
        <v>Medium</v>
      </c>
      <c r="Q37" s="233" t="str">
        <f t="shared" si="1"/>
        <v>HIGH</v>
      </c>
      <c r="R37" s="234" t="str">
        <f>IF('Principles (All)'!R40="","",'Principles (All)'!R40)</f>
        <v/>
      </c>
      <c r="S37" s="235"/>
      <c r="T37" s="235"/>
      <c r="U37" s="235"/>
    </row>
    <row r="38" spans="9:21" ht="66" hidden="1">
      <c r="I38" s="149">
        <f t="shared" si="0"/>
        <v>0</v>
      </c>
      <c r="J38" s="220">
        <f>IF('Principles (All)'!S41="","",'Principles (All)'!S41)</f>
        <v>0</v>
      </c>
      <c r="K38" s="220"/>
      <c r="L38" s="231" t="str">
        <f>IF('Principles (All)'!A41="","",'Principles (All)'!A41)</f>
        <v>PRINCIPLE 1: Protect human rights, dignity, and access to resources</v>
      </c>
      <c r="M38" s="232" t="str">
        <f>IF('Principles (All)'!B41="","",'Principles (All)'!B41)</f>
        <v>Component 1.1: Fundamental human rights are respected, labor rights are protected, and decent living and working conditions are provided, particularly for vulnerable and at-risk groups.</v>
      </c>
      <c r="N38" s="232" t="str">
        <f>IF('Principles (All)'!C41="","",'Principles (All)'!C41)</f>
        <v>1.1.3: Human trafficking and fair recruitment in the workplace</v>
      </c>
      <c r="O38" s="299" t="str">
        <f>IF('Principles (All)'!E41="","",'Principles (All)'!E41)</f>
        <v>SRA1.1.3 D.3</v>
      </c>
      <c r="P38" s="300" t="str">
        <f>IF('Principles (All)'!D41="","",'Principles (All)'!D41)</f>
        <v>Medium</v>
      </c>
      <c r="Q38" s="233" t="str">
        <f t="shared" si="1"/>
        <v>HIGH</v>
      </c>
      <c r="R38" s="234" t="str">
        <f>IF('Principles (All)'!R41="","",'Principles (All)'!R41)</f>
        <v/>
      </c>
      <c r="S38" s="235"/>
      <c r="T38" s="235"/>
      <c r="U38" s="235"/>
    </row>
    <row r="39" spans="9:21" ht="66" hidden="1">
      <c r="I39" s="149">
        <f t="shared" si="0"/>
        <v>0</v>
      </c>
      <c r="J39" s="220">
        <f>IF('Principles (All)'!S42="","",'Principles (All)'!S42)</f>
        <v>0</v>
      </c>
      <c r="K39" s="220"/>
      <c r="L39" s="231" t="str">
        <f>IF('Principles (All)'!A42="","",'Principles (All)'!A42)</f>
        <v>PRINCIPLE 1: Protect human rights, dignity, and access to resources</v>
      </c>
      <c r="M39" s="232" t="str">
        <f>IF('Principles (All)'!B42="","",'Principles (All)'!B42)</f>
        <v>Component 1.1: Fundamental human rights are respected, labor rights are protected, and decent living and working conditions are provided, particularly for vulnerable and at-risk groups.</v>
      </c>
      <c r="N39" s="232" t="str">
        <f>IF('Principles (All)'!C42="","",'Principles (All)'!C42)</f>
        <v>1.1.3: Human trafficking and fair recruitment in the workplace</v>
      </c>
      <c r="O39" s="299" t="str">
        <f>IF('Principles (All)'!E42="","",'Principles (All)'!E42)</f>
        <v>SRA1.1.3 D.4</v>
      </c>
      <c r="P39" s="300" t="str">
        <f>IF('Principles (All)'!D42="","",'Principles (All)'!D42)</f>
        <v>Medium</v>
      </c>
      <c r="Q39" s="233" t="str">
        <f t="shared" si="1"/>
        <v>HIGH</v>
      </c>
      <c r="R39" s="234" t="str">
        <f>IF('Principles (All)'!R42="","",'Principles (All)'!R42)</f>
        <v/>
      </c>
      <c r="S39" s="235"/>
      <c r="T39" s="235"/>
      <c r="U39" s="235"/>
    </row>
    <row r="40" spans="9:21" ht="66" hidden="1">
      <c r="I40" s="149">
        <f t="shared" si="0"/>
        <v>0</v>
      </c>
      <c r="J40" s="220">
        <f>IF('Principles (All)'!S43="","",'Principles (All)'!S43)</f>
        <v>0</v>
      </c>
      <c r="K40" s="220"/>
      <c r="L40" s="231" t="str">
        <f>IF('Principles (All)'!A43="","",'Principles (All)'!A43)</f>
        <v>PRINCIPLE 1: Protect human rights, dignity, and access to resources</v>
      </c>
      <c r="M40" s="232" t="str">
        <f>IF('Principles (All)'!B43="","",'Principles (All)'!B43)</f>
        <v>Component 1.1: Fundamental human rights are respected, labor rights are protected, and decent living and working conditions are provided, particularly for vulnerable and at-risk groups.</v>
      </c>
      <c r="N40" s="232" t="str">
        <f>IF('Principles (All)'!C43="","",'Principles (All)'!C43)</f>
        <v>1.1.3: Human trafficking and fair recruitment in the workplace</v>
      </c>
      <c r="O40" s="299" t="str">
        <f>IF('Principles (All)'!E43="","",'Principles (All)'!E43)</f>
        <v>SRA1.1.3 D.5</v>
      </c>
      <c r="P40" s="300" t="str">
        <f>IF('Principles (All)'!D43="","",'Principles (All)'!D43)</f>
        <v>Medium</v>
      </c>
      <c r="Q40" s="233" t="str">
        <f t="shared" si="1"/>
        <v>HIGH</v>
      </c>
      <c r="R40" s="234" t="str">
        <f>IF('Principles (All)'!R43="","",'Principles (All)'!R43)</f>
        <v/>
      </c>
      <c r="S40" s="235"/>
      <c r="T40" s="235"/>
      <c r="U40" s="235"/>
    </row>
    <row r="41" spans="9:21" ht="66" hidden="1">
      <c r="I41" s="149">
        <f t="shared" si="0"/>
        <v>0</v>
      </c>
      <c r="J41" s="220">
        <f>IF('Principles (All)'!S44="","",'Principles (All)'!S44)</f>
        <v>0</v>
      </c>
      <c r="K41" s="220"/>
      <c r="L41" s="231" t="str">
        <f>IF('Principles (All)'!A44="","",'Principles (All)'!A44)</f>
        <v>PRINCIPLE 1: Protect human rights, dignity, and access to resources</v>
      </c>
      <c r="M41" s="232" t="str">
        <f>IF('Principles (All)'!B44="","",'Principles (All)'!B44)</f>
        <v>Component 1.1: Fundamental human rights are respected, labor rights are protected, and decent living and working conditions are provided, particularly for vulnerable and at-risk groups.</v>
      </c>
      <c r="N41" s="232" t="str">
        <f>IF('Principles (All)'!C44="","",'Principles (All)'!C44)</f>
        <v>1.1.3: Human trafficking and fair recruitment in the workplace</v>
      </c>
      <c r="O41" s="299" t="str">
        <f>IF('Principles (All)'!E44="","",'Principles (All)'!E44)</f>
        <v>SRA1.1.3 D.6</v>
      </c>
      <c r="P41" s="300" t="str">
        <f>IF('Principles (All)'!D44="","",'Principles (All)'!D44)</f>
        <v>Medium</v>
      </c>
      <c r="Q41" s="233" t="str">
        <f t="shared" si="1"/>
        <v>HIGH</v>
      </c>
      <c r="R41" s="234" t="str">
        <f>IF('Principles (All)'!R44="","",'Principles (All)'!R44)</f>
        <v/>
      </c>
      <c r="S41" s="235"/>
      <c r="T41" s="235"/>
      <c r="U41" s="235"/>
    </row>
    <row r="42" spans="9:21" ht="66" hidden="1">
      <c r="I42" s="149">
        <f t="shared" si="0"/>
        <v>0</v>
      </c>
      <c r="J42" s="220">
        <f>IF('Principles (All)'!S45="","",'Principles (All)'!S45)</f>
        <v>0</v>
      </c>
      <c r="K42" s="220"/>
      <c r="L42" s="231" t="str">
        <f>IF('Principles (All)'!A45="","",'Principles (All)'!A45)</f>
        <v>PRINCIPLE 1: Protect human rights, dignity, and access to resources</v>
      </c>
      <c r="M42" s="232" t="str">
        <f>IF('Principles (All)'!B45="","",'Principles (All)'!B45)</f>
        <v>Component 1.1: Fundamental human rights are respected, labor rights are protected, and decent living and working conditions are provided, particularly for vulnerable and at-risk groups.</v>
      </c>
      <c r="N42" s="232" t="str">
        <f>IF('Principles (All)'!C45="","",'Principles (All)'!C45)</f>
        <v>1.1.3: Human trafficking and fair recruitment in the workplace</v>
      </c>
      <c r="O42" s="299" t="str">
        <f>IF('Principles (All)'!E45="","",'Principles (All)'!E45)</f>
        <v xml:space="preserve">SRA1.1.3 D.7 </v>
      </c>
      <c r="P42" s="300" t="str">
        <f>IF('Principles (All)'!D45="","",'Principles (All)'!D45)</f>
        <v>Medium</v>
      </c>
      <c r="Q42" s="233" t="str">
        <f t="shared" si="1"/>
        <v>HIGH</v>
      </c>
      <c r="R42" s="234" t="str">
        <f>IF('Principles (All)'!R45="","",'Principles (All)'!R45)</f>
        <v/>
      </c>
      <c r="S42" s="235"/>
      <c r="T42" s="235"/>
      <c r="U42" s="235"/>
    </row>
    <row r="43" spans="9:21" ht="66" hidden="1">
      <c r="I43" s="149">
        <f t="shared" si="0"/>
        <v>0</v>
      </c>
      <c r="J43" s="220">
        <f>IF('Principles (All)'!S46="","",'Principles (All)'!S46)</f>
        <v>0</v>
      </c>
      <c r="K43" s="220"/>
      <c r="L43" s="231" t="str">
        <f>IF('Principles (All)'!A46="","",'Principles (All)'!A46)</f>
        <v>PRINCIPLE 1: Protect human rights, dignity, and access to resources</v>
      </c>
      <c r="M43" s="232" t="str">
        <f>IF('Principles (All)'!B46="","",'Principles (All)'!B46)</f>
        <v>Component 1.1: Fundamental human rights are respected, labor rights are protected, and decent living and working conditions are provided, particularly for vulnerable and at-risk groups.</v>
      </c>
      <c r="N43" s="232" t="str">
        <f>IF('Principles (All)'!C46="","",'Principles (All)'!C46)</f>
        <v>1.1.3: Human trafficking and fair recruitment in the workplace</v>
      </c>
      <c r="O43" s="299" t="str">
        <f>IF('Principles (All)'!E46="","",'Principles (All)'!E46)</f>
        <v>SRA1.1.3 D.8</v>
      </c>
      <c r="P43" s="300" t="str">
        <f>IF('Principles (All)'!D46="","",'Principles (All)'!D46)</f>
        <v>Medium</v>
      </c>
      <c r="Q43" s="233" t="str">
        <f t="shared" si="1"/>
        <v>HIGH</v>
      </c>
      <c r="R43" s="234" t="str">
        <f>IF('Principles (All)'!R46="","",'Principles (All)'!R46)</f>
        <v/>
      </c>
      <c r="S43" s="235"/>
      <c r="T43" s="235"/>
      <c r="U43" s="235"/>
    </row>
    <row r="44" spans="9:21" ht="66" hidden="1">
      <c r="I44" s="149">
        <f t="shared" si="0"/>
        <v>0</v>
      </c>
      <c r="J44" s="220">
        <f>IF('Principles (All)'!S47="","",'Principles (All)'!S47)</f>
        <v>0</v>
      </c>
      <c r="K44" s="220"/>
      <c r="L44" s="231" t="str">
        <f>IF('Principles (All)'!A47="","",'Principles (All)'!A47)</f>
        <v>PRINCIPLE 1: Protect human rights, dignity, and access to resources</v>
      </c>
      <c r="M44" s="232" t="str">
        <f>IF('Principles (All)'!B47="","",'Principles (All)'!B47)</f>
        <v>Component 1.1: Fundamental human rights are respected, labor rights are protected, and decent living and working conditions are provided, particularly for vulnerable and at-risk groups.</v>
      </c>
      <c r="N44" s="232" t="str">
        <f>IF('Principles (All)'!C47="","",'Principles (All)'!C47)</f>
        <v>1.1.3: Human trafficking and fair recruitment in the workplace</v>
      </c>
      <c r="O44" s="299" t="str">
        <f>IF('Principles (All)'!E47="","",'Principles (All)'!E47)</f>
        <v>SRA1.1.3 D.9</v>
      </c>
      <c r="P44" s="300" t="str">
        <f>IF('Principles (All)'!D47="","",'Principles (All)'!D47)</f>
        <v>Medium</v>
      </c>
      <c r="Q44" s="233" t="str">
        <f t="shared" si="1"/>
        <v>HIGH</v>
      </c>
      <c r="R44" s="234" t="str">
        <f>IF('Principles (All)'!R47="","",'Principles (All)'!R47)</f>
        <v/>
      </c>
      <c r="S44" s="235"/>
      <c r="T44" s="235"/>
      <c r="U44" s="235"/>
    </row>
    <row r="45" spans="9:21" ht="66" hidden="1">
      <c r="I45" s="149">
        <f t="shared" si="0"/>
        <v>0</v>
      </c>
      <c r="J45" s="220">
        <f>IF('Principles (All)'!S48="","",'Principles (All)'!S48)</f>
        <v>0</v>
      </c>
      <c r="K45" s="220"/>
      <c r="L45" s="231" t="str">
        <f>IF('Principles (All)'!A48="","",'Principles (All)'!A48)</f>
        <v>PRINCIPLE 1: Protect human rights, dignity, and access to resources</v>
      </c>
      <c r="M45" s="232" t="str">
        <f>IF('Principles (All)'!B48="","",'Principles (All)'!B48)</f>
        <v>Component 1.1: Fundamental human rights are respected, labor rights are protected, and decent living and working conditions are provided, particularly for vulnerable and at-risk groups.</v>
      </c>
      <c r="N45" s="232" t="str">
        <f>IF('Principles (All)'!C48="","",'Principles (All)'!C48)</f>
        <v>1.1.3: Human trafficking and fair recruitment in the workplace</v>
      </c>
      <c r="O45" s="299" t="str">
        <f>IF('Principles (All)'!E48="","",'Principles (All)'!E48)</f>
        <v>SRA1.1.3 D.10</v>
      </c>
      <c r="P45" s="300" t="str">
        <f>IF('Principles (All)'!D48="","",'Principles (All)'!D48)</f>
        <v>Medium</v>
      </c>
      <c r="Q45" s="233" t="str">
        <f t="shared" si="1"/>
        <v>HIGH</v>
      </c>
      <c r="R45" s="234" t="str">
        <f>IF('Principles (All)'!R48="","",'Principles (All)'!R48)</f>
        <v/>
      </c>
      <c r="S45" s="235"/>
      <c r="T45" s="235"/>
      <c r="U45" s="235"/>
    </row>
    <row r="46" spans="9:21" ht="66" hidden="1">
      <c r="I46" s="149">
        <f t="shared" si="0"/>
        <v>0</v>
      </c>
      <c r="J46" s="220">
        <f>IF('Principles (All)'!S49="","",'Principles (All)'!S49)</f>
        <v>0</v>
      </c>
      <c r="K46" s="220"/>
      <c r="L46" s="231" t="str">
        <f>IF('Principles (All)'!A49="","",'Principles (All)'!A49)</f>
        <v>PRINCIPLE 1: Protect human rights, dignity, and access to resources</v>
      </c>
      <c r="M46" s="232" t="str">
        <f>IF('Principles (All)'!B49="","",'Principles (All)'!B49)</f>
        <v>Component 1.1: Fundamental human rights are respected, labor rights are protected, and decent living and working conditions are provided, particularly for vulnerable and at-risk groups.</v>
      </c>
      <c r="N46" s="232" t="str">
        <f>IF('Principles (All)'!C49="","",'Principles (All)'!C49)</f>
        <v>1.1.3: Human trafficking and fair recruitment in the workplace</v>
      </c>
      <c r="O46" s="299" t="str">
        <f>IF('Principles (All)'!E49="","",'Principles (All)'!E49)</f>
        <v>SRA1.1.3 D.11</v>
      </c>
      <c r="P46" s="300" t="str">
        <f>IF('Principles (All)'!D49="","",'Principles (All)'!D49)</f>
        <v>Medium</v>
      </c>
      <c r="Q46" s="233" t="str">
        <f t="shared" si="1"/>
        <v>HIGH</v>
      </c>
      <c r="R46" s="234" t="str">
        <f>IF('Principles (All)'!R49="","",'Principles (All)'!R49)</f>
        <v/>
      </c>
      <c r="S46" s="235"/>
      <c r="T46" s="235"/>
      <c r="U46" s="235"/>
    </row>
    <row r="47" spans="9:21" ht="66" hidden="1">
      <c r="I47" s="149">
        <f t="shared" si="0"/>
        <v>0</v>
      </c>
      <c r="J47" s="220">
        <f>IF('Principles (All)'!S50="","",'Principles (All)'!S50)</f>
        <v>0</v>
      </c>
      <c r="K47" s="220"/>
      <c r="L47" s="231" t="str">
        <f>IF('Principles (All)'!A50="","",'Principles (All)'!A50)</f>
        <v>PRINCIPLE 1: Protect human rights, dignity, and access to resources</v>
      </c>
      <c r="M47" s="232" t="str">
        <f>IF('Principles (All)'!B50="","",'Principles (All)'!B50)</f>
        <v>Component 1.1: Fundamental human rights are respected, labor rights are protected, and decent living and working conditions are provided, particularly for vulnerable and at-risk groups.</v>
      </c>
      <c r="N47" s="232" t="str">
        <f>IF('Principles (All)'!C50="","",'Principles (All)'!C50)</f>
        <v>1.1.3: Human trafficking and fair recruitment in the workplace</v>
      </c>
      <c r="O47" s="299" t="str">
        <f>IF('Principles (All)'!E50="","",'Principles (All)'!E50)</f>
        <v>SRA1.1.3 D.12</v>
      </c>
      <c r="P47" s="300" t="str">
        <f>IF('Principles (All)'!D50="","",'Principles (All)'!D50)</f>
        <v>Medium</v>
      </c>
      <c r="Q47" s="233" t="str">
        <f t="shared" si="1"/>
        <v>HIGH</v>
      </c>
      <c r="R47" s="234" t="str">
        <f>IF('Principles (All)'!R50="","",'Principles (All)'!R50)</f>
        <v/>
      </c>
      <c r="S47" s="235"/>
      <c r="T47" s="235"/>
      <c r="U47" s="235"/>
    </row>
    <row r="48" spans="9:21" ht="66" hidden="1">
      <c r="I48" s="149">
        <f t="shared" si="0"/>
        <v>0</v>
      </c>
      <c r="J48" s="220">
        <f>IF('Principles (All)'!S51="","",'Principles (All)'!S51)</f>
        <v>0</v>
      </c>
      <c r="K48" s="220"/>
      <c r="L48" s="231" t="str">
        <f>IF('Principles (All)'!A51="","",'Principles (All)'!A51)</f>
        <v>PRINCIPLE 1: Protect human rights, dignity, and access to resources</v>
      </c>
      <c r="M48" s="232" t="str">
        <f>IF('Principles (All)'!B51="","",'Principles (All)'!B51)</f>
        <v>Component 1.1: Fundamental human rights are respected, labor rights are protected, and decent living and working conditions are provided, particularly for vulnerable and at-risk groups.</v>
      </c>
      <c r="N48" s="232" t="str">
        <f>IF('Principles (All)'!C51="","",'Principles (All)'!C51)</f>
        <v>1.1.3: Human trafficking and fair recruitment in the workplace</v>
      </c>
      <c r="O48" s="299" t="str">
        <f>IF('Principles (All)'!E51="","",'Principles (All)'!E51)</f>
        <v>SRA1.1.3 D.13</v>
      </c>
      <c r="P48" s="300" t="str">
        <f>IF('Principles (All)'!D51="","",'Principles (All)'!D51)</f>
        <v>Medium</v>
      </c>
      <c r="Q48" s="233" t="str">
        <f t="shared" si="1"/>
        <v>HIGH</v>
      </c>
      <c r="R48" s="234" t="str">
        <f>IF('Principles (All)'!R51="","",'Principles (All)'!R51)</f>
        <v/>
      </c>
      <c r="S48" s="235"/>
      <c r="T48" s="235"/>
      <c r="U48" s="235"/>
    </row>
    <row r="49" spans="9:21" ht="66" hidden="1">
      <c r="I49" s="149">
        <f t="shared" si="0"/>
        <v>0</v>
      </c>
      <c r="J49" s="220">
        <f>IF('Principles (All)'!S52="","",'Principles (All)'!S52)</f>
        <v>0</v>
      </c>
      <c r="K49" s="220"/>
      <c r="L49" s="231" t="str">
        <f>IF('Principles (All)'!A52="","",'Principles (All)'!A52)</f>
        <v>PRINCIPLE 1: Protect human rights, dignity, and access to resources</v>
      </c>
      <c r="M49" s="232" t="str">
        <f>IF('Principles (All)'!B52="","",'Principles (All)'!B52)</f>
        <v>Component 1.1: Fundamental human rights are respected, labor rights are protected, and decent living and working conditions are provided, particularly for vulnerable and at-risk groups.</v>
      </c>
      <c r="N49" s="232" t="str">
        <f>IF('Principles (All)'!C52="","",'Principles (All)'!C52)</f>
        <v>1.1.3: Human trafficking and fair recruitment in the workplace</v>
      </c>
      <c r="O49" s="299" t="str">
        <f>IF('Principles (All)'!E52="","",'Principles (All)'!E52)</f>
        <v>SRA1.1.3 D.14</v>
      </c>
      <c r="P49" s="300" t="str">
        <f>IF('Principles (All)'!D52="","",'Principles (All)'!D52)</f>
        <v>Low</v>
      </c>
      <c r="Q49" s="233" t="str">
        <f t="shared" si="1"/>
        <v>MEDIUM</v>
      </c>
      <c r="R49" s="234" t="str">
        <f>IF('Principles (All)'!R52="","",'Principles (All)'!R52)</f>
        <v/>
      </c>
      <c r="S49" s="235"/>
      <c r="T49" s="235"/>
      <c r="U49" s="235"/>
    </row>
    <row r="50" spans="9:21" ht="66" hidden="1">
      <c r="I50" s="149">
        <f t="shared" si="0"/>
        <v>0</v>
      </c>
      <c r="J50" s="220">
        <f>IF('Principles (All)'!S53="","",'Principles (All)'!S53)</f>
        <v>0</v>
      </c>
      <c r="K50" s="220"/>
      <c r="L50" s="231" t="str">
        <f>IF('Principles (All)'!A53="","",'Principles (All)'!A53)</f>
        <v>PRINCIPLE 1: Protect human rights, dignity, and access to resources</v>
      </c>
      <c r="M50" s="232" t="str">
        <f>IF('Principles (All)'!B53="","",'Principles (All)'!B53)</f>
        <v>Component 1.1: Fundamental human rights are respected, labor rights are protected, and decent living and working conditions are provided, particularly for vulnerable and at-risk groups.</v>
      </c>
      <c r="N50" s="232" t="str">
        <f>IF('Principles (All)'!C53="","",'Principles (All)'!C53)</f>
        <v>1.1.3: Human trafficking and fair recruitment in the workplace</v>
      </c>
      <c r="O50" s="299" t="str">
        <f>IF('Principles (All)'!E53="","",'Principles (All)'!E53)</f>
        <v>SRA1.1.3 D.15</v>
      </c>
      <c r="P50" s="300" t="str">
        <f>IF('Principles (All)'!D53="","",'Principles (All)'!D53)</f>
        <v>Low</v>
      </c>
      <c r="Q50" s="233" t="str">
        <f t="shared" si="1"/>
        <v>MEDIUM</v>
      </c>
      <c r="R50" s="234" t="str">
        <f>IF('Principles (All)'!R53="","",'Principles (All)'!R53)</f>
        <v/>
      </c>
      <c r="S50" s="235"/>
      <c r="T50" s="235"/>
      <c r="U50" s="235"/>
    </row>
    <row r="51" spans="9:21" ht="66" hidden="1">
      <c r="I51" s="149">
        <f t="shared" si="0"/>
        <v>0</v>
      </c>
      <c r="J51" s="220">
        <f>IF('Principles (All)'!S54="","",'Principles (All)'!S54)</f>
        <v>0</v>
      </c>
      <c r="K51" s="220"/>
      <c r="L51" s="231" t="str">
        <f>IF('Principles (All)'!A54="","",'Principles (All)'!A54)</f>
        <v>PRINCIPLE 1: Protect human rights, dignity, and access to resources</v>
      </c>
      <c r="M51" s="232" t="str">
        <f>IF('Principles (All)'!B54="","",'Principles (All)'!B54)</f>
        <v>Component 1.1: Fundamental human rights are respected, labor rights are protected, and decent living and working conditions are provided, particularly for vulnerable and at-risk groups.</v>
      </c>
      <c r="N51" s="232" t="str">
        <f>IF('Principles (All)'!C54="","",'Principles (All)'!C54)</f>
        <v>1.1.3: Human trafficking and fair recruitment in the workplace</v>
      </c>
      <c r="O51" s="299" t="str">
        <f>IF('Principles (All)'!E54="","",'Principles (All)'!E54)</f>
        <v>SRA1.1.3 D.15</v>
      </c>
      <c r="P51" s="300" t="str">
        <f>IF('Principles (All)'!D54="","",'Principles (All)'!D54)</f>
        <v>Low</v>
      </c>
      <c r="Q51" s="233" t="str">
        <f t="shared" si="1"/>
        <v>MEDIUM</v>
      </c>
      <c r="R51" s="234" t="str">
        <f>IF('Principles (All)'!R54="","",'Principles (All)'!R54)</f>
        <v/>
      </c>
      <c r="S51" s="235"/>
      <c r="T51" s="235"/>
      <c r="U51" s="235"/>
    </row>
    <row r="52" spans="9:21" ht="66" hidden="1">
      <c r="I52" s="149">
        <f t="shared" si="0"/>
        <v>0</v>
      </c>
      <c r="J52" s="220">
        <f>IF('Principles (All)'!S55="","",'Principles (All)'!S55)</f>
        <v>0</v>
      </c>
      <c r="K52" s="220"/>
      <c r="L52" s="231" t="str">
        <f>IF('Principles (All)'!A55="","",'Principles (All)'!A55)</f>
        <v>PRINCIPLE 1: Protect human rights, dignity, and access to resources</v>
      </c>
      <c r="M52" s="232" t="str">
        <f>IF('Principles (All)'!B55="","",'Principles (All)'!B55)</f>
        <v>Component 1.1: Fundamental human rights are respected, labor rights are protected, and decent living and working conditions are provided, particularly for vulnerable and at-risk groups.</v>
      </c>
      <c r="N52" s="232" t="str">
        <f>IF('Principles (All)'!C55="","",'Principles (All)'!C55)</f>
        <v>1.1.3: Human trafficking and fair recruitment in the workplace</v>
      </c>
      <c r="O52" s="299" t="str">
        <f>IF('Principles (All)'!E55="","",'Principles (All)'!E55)</f>
        <v>SRA1.1.3 D.16</v>
      </c>
      <c r="P52" s="300" t="str">
        <f>IF('Principles (All)'!D55="","",'Principles (All)'!D55)</f>
        <v>Low</v>
      </c>
      <c r="Q52" s="233" t="str">
        <f t="shared" si="1"/>
        <v>MEDIUM</v>
      </c>
      <c r="R52" s="234" t="str">
        <f>IF('Principles (All)'!R55="","",'Principles (All)'!R55)</f>
        <v/>
      </c>
      <c r="S52" s="235"/>
      <c r="T52" s="235"/>
      <c r="U52" s="235"/>
    </row>
    <row r="53" spans="9:21" ht="66" hidden="1">
      <c r="I53" s="149">
        <f t="shared" si="0"/>
        <v>0</v>
      </c>
      <c r="J53" s="220">
        <f>IF('Principles (All)'!S56="","",'Principles (All)'!S56)</f>
        <v>0</v>
      </c>
      <c r="K53" s="220"/>
      <c r="L53" s="231" t="str">
        <f>IF('Principles (All)'!A56="","",'Principles (All)'!A56)</f>
        <v>PRINCIPLE 1: Protect human rights, dignity, and access to resources</v>
      </c>
      <c r="M53" s="232" t="str">
        <f>IF('Principles (All)'!B56="","",'Principles (All)'!B56)</f>
        <v>Component 1.1: Fundamental human rights are respected, labor rights are protected, and decent living and working conditions are provided, particularly for vulnerable and at-risk groups.</v>
      </c>
      <c r="N53" s="232" t="str">
        <f>IF('Principles (All)'!C56="","",'Principles (All)'!C56)</f>
        <v>1.1.3: Human trafficking and fair recruitment in the workplace</v>
      </c>
      <c r="O53" s="299" t="str">
        <f>IF('Principles (All)'!E56="","",'Principles (All)'!E56)</f>
        <v>SRA1.1.3 D.17</v>
      </c>
      <c r="P53" s="300" t="str">
        <f>IF('Principles (All)'!D56="","",'Principles (All)'!D56)</f>
        <v>Low</v>
      </c>
      <c r="Q53" s="233" t="str">
        <f t="shared" si="1"/>
        <v>MEDIUM</v>
      </c>
      <c r="R53" s="234" t="str">
        <f>IF('Principles (All)'!R56="","",'Principles (All)'!R56)</f>
        <v/>
      </c>
      <c r="S53" s="235"/>
      <c r="T53" s="235"/>
      <c r="U53" s="235"/>
    </row>
    <row r="54" spans="9:21" ht="66" hidden="1">
      <c r="I54" s="149">
        <f t="shared" si="0"/>
        <v>0</v>
      </c>
      <c r="J54" s="220">
        <f>IF('Principles (All)'!S57="","",'Principles (All)'!S57)</f>
        <v>0</v>
      </c>
      <c r="K54" s="220"/>
      <c r="L54" s="231" t="str">
        <f>IF('Principles (All)'!A57="","",'Principles (All)'!A57)</f>
        <v>PRINCIPLE 1: Protect human rights, dignity, and access to resources</v>
      </c>
      <c r="M54" s="232" t="str">
        <f>IF('Principles (All)'!B57="","",'Principles (All)'!B57)</f>
        <v>Component 1.1: Fundamental human rights are respected, labor rights are protected, and decent living and working conditions are provided, particularly for vulnerable and at-risk groups.</v>
      </c>
      <c r="N54" s="232" t="str">
        <f>IF('Principles (All)'!C57="","",'Principles (All)'!C57)</f>
        <v>1.1.3: Human trafficking and fair recruitment in the workplace</v>
      </c>
      <c r="O54" s="299" t="str">
        <f>IF('Principles (All)'!E57="","",'Principles (All)'!E57)</f>
        <v>SRA1.1.3 D.18</v>
      </c>
      <c r="P54" s="300" t="str">
        <f>IF('Principles (All)'!D57="","",'Principles (All)'!D57)</f>
        <v>Low</v>
      </c>
      <c r="Q54" s="233" t="str">
        <f t="shared" si="1"/>
        <v>MEDIUM</v>
      </c>
      <c r="R54" s="234" t="str">
        <f>IF('Principles (All)'!R57="","",'Principles (All)'!R57)</f>
        <v/>
      </c>
      <c r="S54" s="235"/>
      <c r="T54" s="235"/>
      <c r="U54" s="235"/>
    </row>
    <row r="55" spans="9:21" hidden="1">
      <c r="I55" s="149">
        <f t="shared" si="0"/>
        <v>0</v>
      </c>
      <c r="J55" s="220">
        <f>IF('Principles (All)'!S58="","",'Principles (All)'!S58)</f>
        <v>0</v>
      </c>
      <c r="K55" s="220"/>
      <c r="L55" s="231" t="str">
        <f>IF('Principles (All)'!A58="","",'Principles (All)'!A58)</f>
        <v/>
      </c>
      <c r="M55" s="232" t="str">
        <f>IF('Principles (All)'!B58="","",'Principles (All)'!B58)</f>
        <v/>
      </c>
      <c r="N55" s="232" t="str">
        <f>IF('Principles (All)'!C58="","",'Principles (All)'!C58)</f>
        <v/>
      </c>
      <c r="O55" s="299" t="str">
        <f>IF('Principles (All)'!E58="","",'Principles (All)'!E58)</f>
        <v/>
      </c>
      <c r="P55" s="300" t="str">
        <f>IF('Principles (All)'!D58="","",'Principles (All)'!D58)</f>
        <v/>
      </c>
      <c r="Q55" s="233" t="str">
        <f t="shared" si="1"/>
        <v/>
      </c>
      <c r="R55" s="234" t="str">
        <f>IF('Principles (All)'!R58="","",'Principles (All)'!R58)</f>
        <v/>
      </c>
      <c r="S55" s="235"/>
      <c r="T55" s="235"/>
      <c r="U55" s="235"/>
    </row>
    <row r="56" spans="9:21" hidden="1">
      <c r="I56" s="149">
        <f t="shared" si="0"/>
        <v>0</v>
      </c>
      <c r="J56" s="220">
        <f>IF('Principles (All)'!S59="","",'Principles (All)'!S59)</f>
        <v>0</v>
      </c>
      <c r="K56" s="220"/>
      <c r="L56" s="231" t="str">
        <f>IF('Principles (All)'!A59="","",'Principles (All)'!A59)</f>
        <v/>
      </c>
      <c r="M56" s="232" t="str">
        <f>IF('Principles (All)'!B59="","",'Principles (All)'!B59)</f>
        <v/>
      </c>
      <c r="N56" s="232" t="str">
        <f>IF('Principles (All)'!C59="","",'Principles (All)'!C59)</f>
        <v/>
      </c>
      <c r="O56" s="299" t="str">
        <f>IF('Principles (All)'!E59="","",'Principles (All)'!E59)</f>
        <v/>
      </c>
      <c r="P56" s="300" t="str">
        <f>IF('Principles (All)'!D59="","",'Principles (All)'!D59)</f>
        <v/>
      </c>
      <c r="Q56" s="233" t="str">
        <f t="shared" si="1"/>
        <v/>
      </c>
      <c r="R56" s="234" t="str">
        <f>IF('Principles (All)'!R59="","",'Principles (All)'!R59)</f>
        <v/>
      </c>
      <c r="S56" s="235"/>
      <c r="T56" s="235"/>
      <c r="U56" s="235"/>
    </row>
    <row r="57" spans="9:21" ht="66" hidden="1">
      <c r="I57" s="149">
        <f t="shared" si="0"/>
        <v>0</v>
      </c>
      <c r="J57" s="220">
        <f>IF('Principles (All)'!S60="","",'Principles (All)'!S60)</f>
        <v>0</v>
      </c>
      <c r="K57" s="220"/>
      <c r="L57" s="231" t="str">
        <f>IF('Principles (All)'!A60="","",'Principles (All)'!A60)</f>
        <v>PRINCIPLE 1: Protect human rights, dignity, and access to resources</v>
      </c>
      <c r="M57" s="232" t="str">
        <f>IF('Principles (All)'!B60="","",'Principles (All)'!B60)</f>
        <v>Component 1.1: Fundamental human rights are respected, labor rights are protected, and decent living and working conditions are provided, particularly for vulnerable and at-risk groups.</v>
      </c>
      <c r="N57" s="232" t="str">
        <f>IF('Principles (All)'!C60="","",'Principles (All)'!C60)</f>
        <v>1.1.4: Debt bondage in small-scale fisheries and smallholder farms</v>
      </c>
      <c r="O57" s="299" t="str">
        <f>IF('Principles (All)'!E60="","",'Principles (All)'!E60)</f>
        <v>SRA1.1.4 D.1</v>
      </c>
      <c r="P57" s="300" t="str">
        <f>IF('Principles (All)'!D60="","",'Principles (All)'!D60)</f>
        <v>Medium</v>
      </c>
      <c r="Q57" s="233" t="str">
        <f t="shared" si="1"/>
        <v>HIGH</v>
      </c>
      <c r="R57" s="234" t="str">
        <f>IF('Principles (All)'!R60="","",'Principles (All)'!R60)</f>
        <v/>
      </c>
      <c r="S57" s="235"/>
      <c r="T57" s="235"/>
      <c r="U57" s="235"/>
    </row>
    <row r="58" spans="9:21" ht="66" hidden="1">
      <c r="I58" s="149">
        <f t="shared" si="0"/>
        <v>0</v>
      </c>
      <c r="J58" s="220">
        <f>IF('Principles (All)'!S61="","",'Principles (All)'!S61)</f>
        <v>0</v>
      </c>
      <c r="K58" s="220"/>
      <c r="L58" s="231" t="str">
        <f>IF('Principles (All)'!A61="","",'Principles (All)'!A61)</f>
        <v>PRINCIPLE 1: Protect human rights, dignity, and access to resources</v>
      </c>
      <c r="M58" s="232" t="str">
        <f>IF('Principles (All)'!B61="","",'Principles (All)'!B61)</f>
        <v>Component 1.1: Fundamental human rights are respected, labor rights are protected, and decent living and working conditions are provided, particularly for vulnerable and at-risk groups.</v>
      </c>
      <c r="N58" s="232" t="str">
        <f>IF('Principles (All)'!C61="","",'Principles (All)'!C61)</f>
        <v>1.1.4: Debt bondage in small-scale fisheries and smallholder farms</v>
      </c>
      <c r="O58" s="299" t="str">
        <f>IF('Principles (All)'!E61="","",'Principles (All)'!E61)</f>
        <v>SRA1.1.4 D.2</v>
      </c>
      <c r="P58" s="300" t="str">
        <f>IF('Principles (All)'!D61="","",'Principles (All)'!D61)</f>
        <v>Medium</v>
      </c>
      <c r="Q58" s="233" t="str">
        <f t="shared" si="1"/>
        <v>HIGH</v>
      </c>
      <c r="R58" s="234" t="str">
        <f>IF('Principles (All)'!R61="","",'Principles (All)'!R61)</f>
        <v/>
      </c>
      <c r="S58" s="235"/>
      <c r="T58" s="235"/>
      <c r="U58" s="235"/>
    </row>
    <row r="59" spans="9:21" ht="66" hidden="1">
      <c r="I59" s="149">
        <f t="shared" si="0"/>
        <v>0</v>
      </c>
      <c r="J59" s="220">
        <f>IF('Principles (All)'!S62="","",'Principles (All)'!S62)</f>
        <v>0</v>
      </c>
      <c r="K59" s="220"/>
      <c r="L59" s="231" t="str">
        <f>IF('Principles (All)'!A62="","",'Principles (All)'!A62)</f>
        <v>PRINCIPLE 1: Protect human rights, dignity, and access to resources</v>
      </c>
      <c r="M59" s="232" t="str">
        <f>IF('Principles (All)'!B62="","",'Principles (All)'!B62)</f>
        <v>Component 1.1: Fundamental human rights are respected, labor rights are protected, and decent living and working conditions are provided, particularly for vulnerable and at-risk groups.</v>
      </c>
      <c r="N59" s="232" t="str">
        <f>IF('Principles (All)'!C62="","",'Principles (All)'!C62)</f>
        <v>1.1.4: Debt bondage in small-scale fisheries and smallholder farms</v>
      </c>
      <c r="O59" s="299" t="str">
        <f>IF('Principles (All)'!E62="","",'Principles (All)'!E62)</f>
        <v>SRA1.1.4 D.3</v>
      </c>
      <c r="P59" s="300" t="str">
        <f>IF('Principles (All)'!D62="","",'Principles (All)'!D62)</f>
        <v>Medium</v>
      </c>
      <c r="Q59" s="233" t="str">
        <f t="shared" si="1"/>
        <v>HIGH</v>
      </c>
      <c r="R59" s="234" t="str">
        <f>IF('Principles (All)'!R62="","",'Principles (All)'!R62)</f>
        <v/>
      </c>
      <c r="S59" s="235"/>
      <c r="T59" s="235"/>
      <c r="U59" s="235"/>
    </row>
    <row r="60" spans="9:21" ht="66" hidden="1">
      <c r="I60" s="149">
        <f t="shared" si="0"/>
        <v>0</v>
      </c>
      <c r="J60" s="220">
        <f>IF('Principles (All)'!S63="","",'Principles (All)'!S63)</f>
        <v>0</v>
      </c>
      <c r="K60" s="220"/>
      <c r="L60" s="231" t="str">
        <f>IF('Principles (All)'!A63="","",'Principles (All)'!A63)</f>
        <v>PRINCIPLE 1: Protect human rights, dignity, and access to resources</v>
      </c>
      <c r="M60" s="232" t="str">
        <f>IF('Principles (All)'!B63="","",'Principles (All)'!B63)</f>
        <v>Component 1.1: Fundamental human rights are respected, labor rights are protected, and decent living and working conditions are provided, particularly for vulnerable and at-risk groups.</v>
      </c>
      <c r="N60" s="232" t="str">
        <f>IF('Principles (All)'!C63="","",'Principles (All)'!C63)</f>
        <v>1.1.4: Debt bondage in small-scale fisheries and smallholder farms</v>
      </c>
      <c r="O60" s="299" t="str">
        <f>IF('Principles (All)'!E63="","",'Principles (All)'!E63)</f>
        <v>SRA1.1.4 D.4</v>
      </c>
      <c r="P60" s="300" t="str">
        <f>IF('Principles (All)'!D63="","",'Principles (All)'!D63)</f>
        <v>Medium</v>
      </c>
      <c r="Q60" s="233" t="str">
        <f t="shared" si="1"/>
        <v>HIGH</v>
      </c>
      <c r="R60" s="234" t="str">
        <f>IF('Principles (All)'!R63="","",'Principles (All)'!R63)</f>
        <v/>
      </c>
      <c r="S60" s="235"/>
      <c r="T60" s="235"/>
      <c r="U60" s="235"/>
    </row>
    <row r="61" spans="9:21" ht="66" hidden="1">
      <c r="I61" s="149">
        <f t="shared" si="0"/>
        <v>0</v>
      </c>
      <c r="J61" s="220">
        <f>IF('Principles (All)'!S64="","",'Principles (All)'!S64)</f>
        <v>0</v>
      </c>
      <c r="K61" s="220"/>
      <c r="L61" s="231" t="str">
        <f>IF('Principles (All)'!A64="","",'Principles (All)'!A64)</f>
        <v>PRINCIPLE 1: Protect human rights, dignity, and access to resources</v>
      </c>
      <c r="M61" s="232" t="str">
        <f>IF('Principles (All)'!B64="","",'Principles (All)'!B64)</f>
        <v>Component 1.1: Fundamental human rights are respected, labor rights are protected, and decent living and working conditions are provided, particularly for vulnerable and at-risk groups.</v>
      </c>
      <c r="N61" s="232" t="str">
        <f>IF('Principles (All)'!C64="","",'Principles (All)'!C64)</f>
        <v>1.1.4: Debt bondage in small-scale fisheries and smallholder farms</v>
      </c>
      <c r="O61" s="299" t="str">
        <f>IF('Principles (All)'!E64="","",'Principles (All)'!E64)</f>
        <v>SRA1.1.4 D.5</v>
      </c>
      <c r="P61" s="300" t="str">
        <f>IF('Principles (All)'!D64="","",'Principles (All)'!D64)</f>
        <v>Medium</v>
      </c>
      <c r="Q61" s="233" t="str">
        <f t="shared" si="1"/>
        <v>HIGH</v>
      </c>
      <c r="R61" s="234" t="str">
        <f>IF('Principles (All)'!R64="","",'Principles (All)'!R64)</f>
        <v/>
      </c>
      <c r="S61" s="235"/>
      <c r="T61" s="235"/>
      <c r="U61" s="235"/>
    </row>
    <row r="62" spans="9:21" ht="66" hidden="1">
      <c r="I62" s="149">
        <f t="shared" si="0"/>
        <v>0</v>
      </c>
      <c r="J62" s="220">
        <f>IF('Principles (All)'!S65="","",'Principles (All)'!S65)</f>
        <v>0</v>
      </c>
      <c r="K62" s="220"/>
      <c r="L62" s="231" t="str">
        <f>IF('Principles (All)'!A65="","",'Principles (All)'!A65)</f>
        <v>PRINCIPLE 1: Protect human rights, dignity, and access to resources</v>
      </c>
      <c r="M62" s="232" t="str">
        <f>IF('Principles (All)'!B65="","",'Principles (All)'!B65)</f>
        <v>Component 1.1: Fundamental human rights are respected, labor rights are protected, and decent living and working conditions are provided, particularly for vulnerable and at-risk groups.</v>
      </c>
      <c r="N62" s="232" t="str">
        <f>IF('Principles (All)'!C65="","",'Principles (All)'!C65)</f>
        <v>1.1.4: Debt bondage in small-scale fisheries and smallholder farms</v>
      </c>
      <c r="O62" s="299" t="str">
        <f>IF('Principles (All)'!E65="","",'Principles (All)'!E65)</f>
        <v>SRA1.1.4 D.6</v>
      </c>
      <c r="P62" s="300" t="str">
        <f>IF('Principles (All)'!D65="","",'Principles (All)'!D65)</f>
        <v>Medium</v>
      </c>
      <c r="Q62" s="233" t="str">
        <f t="shared" si="1"/>
        <v>HIGH</v>
      </c>
      <c r="R62" s="234" t="str">
        <f>IF('Principles (All)'!R65="","",'Principles (All)'!R65)</f>
        <v/>
      </c>
      <c r="S62" s="235"/>
      <c r="T62" s="235"/>
      <c r="U62" s="235"/>
    </row>
    <row r="63" spans="9:21" ht="66" hidden="1">
      <c r="I63" s="149">
        <f t="shared" si="0"/>
        <v>0</v>
      </c>
      <c r="J63" s="220">
        <f>IF('Principles (All)'!S66="","",'Principles (All)'!S66)</f>
        <v>0</v>
      </c>
      <c r="K63" s="220"/>
      <c r="L63" s="231" t="str">
        <f>IF('Principles (All)'!A66="","",'Principles (All)'!A66)</f>
        <v>PRINCIPLE 1: Protect human rights, dignity, and access to resources</v>
      </c>
      <c r="M63" s="232" t="str">
        <f>IF('Principles (All)'!B66="","",'Principles (All)'!B66)</f>
        <v>Component 1.1: Fundamental human rights are respected, labor rights are protected, and decent living and working conditions are provided, particularly for vulnerable and at-risk groups.</v>
      </c>
      <c r="N63" s="232" t="str">
        <f>IF('Principles (All)'!C66="","",'Principles (All)'!C66)</f>
        <v>1.1.4: Debt bondage in small-scale fisheries and smallholder farms</v>
      </c>
      <c r="O63" s="299" t="str">
        <f>IF('Principles (All)'!E66="","",'Principles (All)'!E66)</f>
        <v>SRA1.1.4 D.7</v>
      </c>
      <c r="P63" s="300" t="str">
        <f>IF('Principles (All)'!D66="","",'Principles (All)'!D66)</f>
        <v>Low</v>
      </c>
      <c r="Q63" s="233" t="str">
        <f t="shared" si="1"/>
        <v>MEDIUM</v>
      </c>
      <c r="R63" s="234" t="str">
        <f>IF('Principles (All)'!R66="","",'Principles (All)'!R66)</f>
        <v/>
      </c>
      <c r="S63" s="235"/>
      <c r="T63" s="235"/>
      <c r="U63" s="235"/>
    </row>
    <row r="64" spans="9:21" hidden="1">
      <c r="I64" s="149">
        <f t="shared" si="0"/>
        <v>0</v>
      </c>
      <c r="J64" s="220">
        <f>IF('Principles (All)'!S67="","",'Principles (All)'!S67)</f>
        <v>0</v>
      </c>
      <c r="K64" s="220"/>
      <c r="L64" s="231" t="str">
        <f>IF('Principles (All)'!A67="","",'Principles (All)'!A67)</f>
        <v/>
      </c>
      <c r="M64" s="232" t="str">
        <f>IF('Principles (All)'!B67="","",'Principles (All)'!B67)</f>
        <v/>
      </c>
      <c r="N64" s="232" t="str">
        <f>IF('Principles (All)'!C67="","",'Principles (All)'!C67)</f>
        <v/>
      </c>
      <c r="O64" s="299" t="str">
        <f>IF('Principles (All)'!E67="","",'Principles (All)'!E67)</f>
        <v/>
      </c>
      <c r="P64" s="300" t="str">
        <f>IF('Principles (All)'!D67="","",'Principles (All)'!D67)</f>
        <v/>
      </c>
      <c r="Q64" s="233" t="str">
        <f t="shared" si="1"/>
        <v/>
      </c>
      <c r="R64" s="234" t="str">
        <f>IF('Principles (All)'!R67="","",'Principles (All)'!R67)</f>
        <v/>
      </c>
      <c r="S64" s="235"/>
      <c r="T64" s="235"/>
      <c r="U64" s="235"/>
    </row>
    <row r="65" spans="9:21" hidden="1">
      <c r="I65" s="149">
        <f t="shared" si="0"/>
        <v>0</v>
      </c>
      <c r="J65" s="220">
        <f>IF('Principles (All)'!S68="","",'Principles (All)'!S68)</f>
        <v>0</v>
      </c>
      <c r="K65" s="220"/>
      <c r="L65" s="231" t="str">
        <f>IF('Principles (All)'!A68="","",'Principles (All)'!A68)</f>
        <v/>
      </c>
      <c r="M65" s="232" t="str">
        <f>IF('Principles (All)'!B68="","",'Principles (All)'!B68)</f>
        <v/>
      </c>
      <c r="N65" s="232" t="str">
        <f>IF('Principles (All)'!C68="","",'Principles (All)'!C68)</f>
        <v/>
      </c>
      <c r="O65" s="299" t="str">
        <f>IF('Principles (All)'!E68="","",'Principles (All)'!E68)</f>
        <v/>
      </c>
      <c r="P65" s="300" t="str">
        <f>IF('Principles (All)'!D68="","",'Principles (All)'!D68)</f>
        <v/>
      </c>
      <c r="Q65" s="233" t="str">
        <f t="shared" si="1"/>
        <v/>
      </c>
      <c r="R65" s="234" t="str">
        <f>IF('Principles (All)'!R68="","",'Principles (All)'!R68)</f>
        <v/>
      </c>
      <c r="S65" s="235"/>
      <c r="T65" s="235"/>
      <c r="U65" s="235"/>
    </row>
    <row r="66" spans="9:21" ht="66" hidden="1">
      <c r="I66" s="149">
        <f t="shared" si="0"/>
        <v>0</v>
      </c>
      <c r="J66" s="220">
        <f>IF('Principles (All)'!S69="","",'Principles (All)'!S69)</f>
        <v>0</v>
      </c>
      <c r="K66" s="220"/>
      <c r="L66" s="231" t="str">
        <f>IF('Principles (All)'!A69="","",'Principles (All)'!A69)</f>
        <v>PRINCIPLE 1: Protect human rights, dignity, and access to resources</v>
      </c>
      <c r="M66" s="232" t="str">
        <f>IF('Principles (All)'!B69="","",'Principles (All)'!B69)</f>
        <v>Component 1.1: Fundamental human rights are respected, labor rights are protected, and decent living and working conditions are provided, particularly for vulnerable and at-risk groups.</v>
      </c>
      <c r="N66" s="232" t="str">
        <f>IF('Principles (All)'!C69="","",'Principles (All)'!C69)</f>
        <v>1.1.5: Child labor</v>
      </c>
      <c r="O66" s="299" t="str">
        <f>IF('Principles (All)'!E69="","",'Principles (All)'!E69)</f>
        <v>SRA1.1.5 D.1</v>
      </c>
      <c r="P66" s="300" t="str">
        <f>IF('Principles (All)'!D69="","",'Principles (All)'!D69)</f>
        <v>Medium</v>
      </c>
      <c r="Q66" s="233" t="str">
        <f t="shared" si="1"/>
        <v>HIGH</v>
      </c>
      <c r="R66" s="234" t="str">
        <f>IF('Principles (All)'!R69="","",'Principles (All)'!R69)</f>
        <v/>
      </c>
      <c r="S66" s="235"/>
      <c r="T66" s="235"/>
      <c r="U66" s="235"/>
    </row>
    <row r="67" spans="9:21" ht="66" hidden="1">
      <c r="I67" s="149">
        <f t="shared" si="0"/>
        <v>0</v>
      </c>
      <c r="J67" s="220">
        <f>IF('Principles (All)'!S70="","",'Principles (All)'!S70)</f>
        <v>0</v>
      </c>
      <c r="K67" s="220"/>
      <c r="L67" s="231" t="str">
        <f>IF('Principles (All)'!A70="","",'Principles (All)'!A70)</f>
        <v>PRINCIPLE 1: Protect human rights, dignity, and access to resources</v>
      </c>
      <c r="M67" s="232" t="str">
        <f>IF('Principles (All)'!B70="","",'Principles (All)'!B70)</f>
        <v>Component 1.1: Fundamental human rights are respected, labor rights are protected, and decent living and working conditions are provided, particularly for vulnerable and at-risk groups.</v>
      </c>
      <c r="N67" s="232" t="str">
        <f>IF('Principles (All)'!C70="","",'Principles (All)'!C70)</f>
        <v>1.1.5: Child labor</v>
      </c>
      <c r="O67" s="299" t="str">
        <f>IF('Principles (All)'!E70="","",'Principles (All)'!E70)</f>
        <v>SRA1.1.5 D.2</v>
      </c>
      <c r="P67" s="300" t="str">
        <f>IF('Principles (All)'!D70="","",'Principles (All)'!D70)</f>
        <v>Medium</v>
      </c>
      <c r="Q67" s="233" t="str">
        <f t="shared" si="1"/>
        <v>HIGH</v>
      </c>
      <c r="R67" s="234" t="str">
        <f>IF('Principles (All)'!R70="","",'Principles (All)'!R70)</f>
        <v/>
      </c>
      <c r="S67" s="235"/>
      <c r="T67" s="235"/>
      <c r="U67" s="235"/>
    </row>
    <row r="68" spans="9:21" ht="66" hidden="1">
      <c r="I68" s="149">
        <f t="shared" si="0"/>
        <v>0</v>
      </c>
      <c r="J68" s="220">
        <f>IF('Principles (All)'!S71="","",'Principles (All)'!S71)</f>
        <v>0</v>
      </c>
      <c r="K68" s="220"/>
      <c r="L68" s="231" t="str">
        <f>IF('Principles (All)'!A71="","",'Principles (All)'!A71)</f>
        <v>PRINCIPLE 1: Protect human rights, dignity, and access to resources</v>
      </c>
      <c r="M68" s="232" t="str">
        <f>IF('Principles (All)'!B71="","",'Principles (All)'!B71)</f>
        <v>Component 1.1: Fundamental human rights are respected, labor rights are protected, and decent living and working conditions are provided, particularly for vulnerable and at-risk groups.</v>
      </c>
      <c r="N68" s="232" t="str">
        <f>IF('Principles (All)'!C71="","",'Principles (All)'!C71)</f>
        <v>1.1.5: Child labor</v>
      </c>
      <c r="O68" s="299" t="str">
        <f>IF('Principles (All)'!E71="","",'Principles (All)'!E71)</f>
        <v>SRA1.1.5 D.3</v>
      </c>
      <c r="P68" s="300" t="str">
        <f>IF('Principles (All)'!D71="","",'Principles (All)'!D71)</f>
        <v>Medium</v>
      </c>
      <c r="Q68" s="233" t="str">
        <f t="shared" si="1"/>
        <v>HIGH</v>
      </c>
      <c r="R68" s="234" t="str">
        <f>IF('Principles (All)'!R71="","",'Principles (All)'!R71)</f>
        <v/>
      </c>
      <c r="S68" s="235"/>
      <c r="T68" s="235"/>
      <c r="U68" s="235"/>
    </row>
    <row r="69" spans="9:21" ht="66" hidden="1">
      <c r="I69" s="149">
        <f t="shared" ref="I69:I132" si="2">IF(OR(J69=0,J69=""),0,1)</f>
        <v>0</v>
      </c>
      <c r="J69" s="220">
        <f>IF('Principles (All)'!S72="","",'Principles (All)'!S72)</f>
        <v>0</v>
      </c>
      <c r="K69" s="220"/>
      <c r="L69" s="231" t="str">
        <f>IF('Principles (All)'!A72="","",'Principles (All)'!A72)</f>
        <v>PRINCIPLE 1: Protect human rights, dignity, and access to resources</v>
      </c>
      <c r="M69" s="232" t="str">
        <f>IF('Principles (All)'!B72="","",'Principles (All)'!B72)</f>
        <v>Component 1.1: Fundamental human rights are respected, labor rights are protected, and decent living and working conditions are provided, particularly for vulnerable and at-risk groups.</v>
      </c>
      <c r="N69" s="232" t="str">
        <f>IF('Principles (All)'!C72="","",'Principles (All)'!C72)</f>
        <v>1.1.5: Child labor</v>
      </c>
      <c r="O69" s="299" t="str">
        <f>IF('Principles (All)'!E72="","",'Principles (All)'!E72)</f>
        <v>SRA1.1.5 D.4</v>
      </c>
      <c r="P69" s="300" t="str">
        <f>IF('Principles (All)'!D72="","",'Principles (All)'!D72)</f>
        <v>Medium</v>
      </c>
      <c r="Q69" s="233" t="str">
        <f t="shared" ref="Q69:Q132" si="3">IF(P69="Medium","HIGH",IF(P69="Low","MEDIUM",""))</f>
        <v>HIGH</v>
      </c>
      <c r="R69" s="234" t="str">
        <f>IF('Principles (All)'!R72="","",'Principles (All)'!R72)</f>
        <v/>
      </c>
      <c r="S69" s="235"/>
      <c r="T69" s="235"/>
      <c r="U69" s="235"/>
    </row>
    <row r="70" spans="9:21" ht="66" hidden="1">
      <c r="I70" s="149">
        <f t="shared" si="2"/>
        <v>0</v>
      </c>
      <c r="J70" s="220">
        <f>IF('Principles (All)'!S73="","",'Principles (All)'!S73)</f>
        <v>0</v>
      </c>
      <c r="K70" s="220"/>
      <c r="L70" s="231" t="str">
        <f>IF('Principles (All)'!A73="","",'Principles (All)'!A73)</f>
        <v>PRINCIPLE 1: Protect human rights, dignity, and access to resources</v>
      </c>
      <c r="M70" s="232" t="str">
        <f>IF('Principles (All)'!B73="","",'Principles (All)'!B73)</f>
        <v>Component 1.1: Fundamental human rights are respected, labor rights are protected, and decent living and working conditions are provided, particularly for vulnerable and at-risk groups.</v>
      </c>
      <c r="N70" s="232" t="str">
        <f>IF('Principles (All)'!C73="","",'Principles (All)'!C73)</f>
        <v>1.1.5: Child labor</v>
      </c>
      <c r="O70" s="299" t="str">
        <f>IF('Principles (All)'!E73="","",'Principles (All)'!E73)</f>
        <v>SRA1.1.5 D.5</v>
      </c>
      <c r="P70" s="300" t="str">
        <f>IF('Principles (All)'!D73="","",'Principles (All)'!D73)</f>
        <v>Medium</v>
      </c>
      <c r="Q70" s="233" t="str">
        <f t="shared" si="3"/>
        <v>HIGH</v>
      </c>
      <c r="R70" s="234" t="str">
        <f>IF('Principles (All)'!R73="","",'Principles (All)'!R73)</f>
        <v/>
      </c>
      <c r="S70" s="235"/>
      <c r="T70" s="235"/>
      <c r="U70" s="235"/>
    </row>
    <row r="71" spans="9:21" ht="66" hidden="1">
      <c r="I71" s="149">
        <f t="shared" si="2"/>
        <v>0</v>
      </c>
      <c r="J71" s="220">
        <f>IF('Principles (All)'!S74="","",'Principles (All)'!S74)</f>
        <v>0</v>
      </c>
      <c r="K71" s="220"/>
      <c r="L71" s="231" t="str">
        <f>IF('Principles (All)'!A74="","",'Principles (All)'!A74)</f>
        <v>PRINCIPLE 1: Protect human rights, dignity, and access to resources</v>
      </c>
      <c r="M71" s="232" t="str">
        <f>IF('Principles (All)'!B74="","",'Principles (All)'!B74)</f>
        <v>Component 1.1: Fundamental human rights are respected, labor rights are protected, and decent living and working conditions are provided, particularly for vulnerable and at-risk groups.</v>
      </c>
      <c r="N71" s="232" t="str">
        <f>IF('Principles (All)'!C74="","",'Principles (All)'!C74)</f>
        <v>1.1.5: Child labor</v>
      </c>
      <c r="O71" s="299" t="str">
        <f>IF('Principles (All)'!E74="","",'Principles (All)'!E74)</f>
        <v>SRA1.1.5 D.6</v>
      </c>
      <c r="P71" s="300" t="str">
        <f>IF('Principles (All)'!D74="","",'Principles (All)'!D74)</f>
        <v>Medium</v>
      </c>
      <c r="Q71" s="233" t="str">
        <f t="shared" si="3"/>
        <v>HIGH</v>
      </c>
      <c r="R71" s="234" t="str">
        <f>IF('Principles (All)'!R74="","",'Principles (All)'!R74)</f>
        <v/>
      </c>
      <c r="S71" s="235"/>
      <c r="T71" s="235"/>
      <c r="U71" s="235"/>
    </row>
    <row r="72" spans="9:21" ht="66" hidden="1">
      <c r="I72" s="149">
        <f t="shared" si="2"/>
        <v>0</v>
      </c>
      <c r="J72" s="220">
        <f>IF('Principles (All)'!S75="","",'Principles (All)'!S75)</f>
        <v>0</v>
      </c>
      <c r="K72" s="220"/>
      <c r="L72" s="231" t="str">
        <f>IF('Principles (All)'!A75="","",'Principles (All)'!A75)</f>
        <v>PRINCIPLE 1: Protect human rights, dignity, and access to resources</v>
      </c>
      <c r="M72" s="232" t="str">
        <f>IF('Principles (All)'!B75="","",'Principles (All)'!B75)</f>
        <v>Component 1.1: Fundamental human rights are respected, labor rights are protected, and decent living and working conditions are provided, particularly for vulnerable and at-risk groups.</v>
      </c>
      <c r="N72" s="232" t="str">
        <f>IF('Principles (All)'!C75="","",'Principles (All)'!C75)</f>
        <v>1.1.5: Child labor</v>
      </c>
      <c r="O72" s="299" t="str">
        <f>IF('Principles (All)'!E75="","",'Principles (All)'!E75)</f>
        <v>SRA1.1.5 D.7</v>
      </c>
      <c r="P72" s="300" t="str">
        <f>IF('Principles (All)'!D75="","",'Principles (All)'!D75)</f>
        <v>Low</v>
      </c>
      <c r="Q72" s="233" t="str">
        <f t="shared" si="3"/>
        <v>MEDIUM</v>
      </c>
      <c r="R72" s="234" t="str">
        <f>IF('Principles (All)'!R75="","",'Principles (All)'!R75)</f>
        <v/>
      </c>
      <c r="S72" s="235"/>
      <c r="T72" s="235"/>
      <c r="U72" s="235"/>
    </row>
    <row r="73" spans="9:21" ht="66" hidden="1">
      <c r="I73" s="149">
        <f t="shared" si="2"/>
        <v>0</v>
      </c>
      <c r="J73" s="220">
        <f>IF('Principles (All)'!S76="","",'Principles (All)'!S76)</f>
        <v>0</v>
      </c>
      <c r="K73" s="220"/>
      <c r="L73" s="231" t="str">
        <f>IF('Principles (All)'!A76="","",'Principles (All)'!A76)</f>
        <v>PRINCIPLE 1: Protect human rights, dignity, and access to resources</v>
      </c>
      <c r="M73" s="232" t="str">
        <f>IF('Principles (All)'!B76="","",'Principles (All)'!B76)</f>
        <v>Component 1.1: Fundamental human rights are respected, labor rights are protected, and decent living and working conditions are provided, particularly for vulnerable and at-risk groups.</v>
      </c>
      <c r="N73" s="232" t="str">
        <f>IF('Principles (All)'!C76="","",'Principles (All)'!C76)</f>
        <v>1.1.5: Child labor</v>
      </c>
      <c r="O73" s="299" t="str">
        <f>IF('Principles (All)'!E76="","",'Principles (All)'!E76)</f>
        <v>SRA1.1.5 D.8</v>
      </c>
      <c r="P73" s="300" t="str">
        <f>IF('Principles (All)'!D76="","",'Principles (All)'!D76)</f>
        <v>Low</v>
      </c>
      <c r="Q73" s="233" t="str">
        <f t="shared" si="3"/>
        <v>MEDIUM</v>
      </c>
      <c r="R73" s="234" t="str">
        <f>IF('Principles (All)'!R76="","",'Principles (All)'!R76)</f>
        <v/>
      </c>
      <c r="S73" s="235"/>
      <c r="T73" s="235"/>
      <c r="U73" s="235"/>
    </row>
    <row r="74" spans="9:21" hidden="1">
      <c r="I74" s="149">
        <f t="shared" si="2"/>
        <v>0</v>
      </c>
      <c r="J74" s="220">
        <f>IF('Principles (All)'!S77="","",'Principles (All)'!S77)</f>
        <v>0</v>
      </c>
      <c r="K74" s="220"/>
      <c r="L74" s="231" t="str">
        <f>IF('Principles (All)'!A77="","",'Principles (All)'!A77)</f>
        <v/>
      </c>
      <c r="M74" s="232" t="str">
        <f>IF('Principles (All)'!B77="","",'Principles (All)'!B77)</f>
        <v/>
      </c>
      <c r="N74" s="232" t="str">
        <f>IF('Principles (All)'!C77="","",'Principles (All)'!C77)</f>
        <v/>
      </c>
      <c r="O74" s="299" t="str">
        <f>IF('Principles (All)'!E77="","",'Principles (All)'!E77)</f>
        <v/>
      </c>
      <c r="P74" s="300" t="str">
        <f>IF('Principles (All)'!D77="","",'Principles (All)'!D77)</f>
        <v/>
      </c>
      <c r="Q74" s="233" t="str">
        <f t="shared" si="3"/>
        <v/>
      </c>
      <c r="R74" s="234" t="str">
        <f>IF('Principles (All)'!R77="","",'Principles (All)'!R77)</f>
        <v/>
      </c>
      <c r="S74" s="235"/>
      <c r="T74" s="235"/>
      <c r="U74" s="235"/>
    </row>
    <row r="75" spans="9:21" hidden="1">
      <c r="I75" s="149">
        <f t="shared" si="2"/>
        <v>0</v>
      </c>
      <c r="J75" s="220">
        <f>IF('Principles (All)'!S78="","",'Principles (All)'!S78)</f>
        <v>0</v>
      </c>
      <c r="K75" s="220"/>
      <c r="L75" s="231" t="str">
        <f>IF('Principles (All)'!A78="","",'Principles (All)'!A78)</f>
        <v/>
      </c>
      <c r="M75" s="232" t="str">
        <f>IF('Principles (All)'!B78="","",'Principles (All)'!B78)</f>
        <v/>
      </c>
      <c r="N75" s="232" t="str">
        <f>IF('Principles (All)'!C78="","",'Principles (All)'!C78)</f>
        <v/>
      </c>
      <c r="O75" s="299" t="str">
        <f>IF('Principles (All)'!E78="","",'Principles (All)'!E78)</f>
        <v/>
      </c>
      <c r="P75" s="300" t="str">
        <f>IF('Principles (All)'!D78="","",'Principles (All)'!D78)</f>
        <v/>
      </c>
      <c r="Q75" s="233" t="str">
        <f t="shared" si="3"/>
        <v/>
      </c>
      <c r="R75" s="234" t="str">
        <f>IF('Principles (All)'!R78="","",'Principles (All)'!R78)</f>
        <v/>
      </c>
      <c r="S75" s="235"/>
      <c r="T75" s="235"/>
      <c r="U75" s="235"/>
    </row>
    <row r="76" spans="9:21" ht="66" hidden="1">
      <c r="I76" s="149">
        <f t="shared" si="2"/>
        <v>0</v>
      </c>
      <c r="J76" s="220">
        <f>IF('Principles (All)'!S79="","",'Principles (All)'!S79)</f>
        <v>0</v>
      </c>
      <c r="K76" s="220"/>
      <c r="L76" s="231" t="str">
        <f>IF('Principles (All)'!A79="","",'Principles (All)'!A79)</f>
        <v>PRINCIPLE 1: Protect human rights, dignity, and access to resources</v>
      </c>
      <c r="M76" s="232" t="str">
        <f>IF('Principles (All)'!B79="","",'Principles (All)'!B79)</f>
        <v>Component 1.1: Fundamental human rights are respected, labor rights are protected, and decent living and working conditions are provided, particularly for vulnerable and at-risk groups.</v>
      </c>
      <c r="N76" s="232" t="str">
        <f>IF('Principles (All)'!C79="","",'Principles (All)'!C79)</f>
        <v>1.1.6: Freedom of association and collective bargaining</v>
      </c>
      <c r="O76" s="299" t="str">
        <f>IF('Principles (All)'!E79="","",'Principles (All)'!E79)</f>
        <v>SRA1.1.6 D.1</v>
      </c>
      <c r="P76" s="300" t="str">
        <f>IF('Principles (All)'!D79="","",'Principles (All)'!D79)</f>
        <v>Medium</v>
      </c>
      <c r="Q76" s="233" t="str">
        <f t="shared" si="3"/>
        <v>HIGH</v>
      </c>
      <c r="R76" s="234" t="str">
        <f>IF('Principles (All)'!R79="","",'Principles (All)'!R79)</f>
        <v/>
      </c>
      <c r="S76" s="235"/>
      <c r="T76" s="235"/>
      <c r="U76" s="235"/>
    </row>
    <row r="77" spans="9:21" ht="66" hidden="1">
      <c r="I77" s="149">
        <f t="shared" si="2"/>
        <v>0</v>
      </c>
      <c r="J77" s="220">
        <f>IF('Principles (All)'!S80="","",'Principles (All)'!S80)</f>
        <v>0</v>
      </c>
      <c r="K77" s="220"/>
      <c r="L77" s="231" t="str">
        <f>IF('Principles (All)'!A80="","",'Principles (All)'!A80)</f>
        <v>PRINCIPLE 1: Protect human rights, dignity, and access to resources</v>
      </c>
      <c r="M77" s="232" t="str">
        <f>IF('Principles (All)'!B80="","",'Principles (All)'!B80)</f>
        <v>Component 1.1: Fundamental human rights are respected, labor rights are protected, and decent living and working conditions are provided, particularly for vulnerable and at-risk groups.</v>
      </c>
      <c r="N77" s="232" t="str">
        <f>IF('Principles (All)'!C80="","",'Principles (All)'!C80)</f>
        <v>1.1.6: Freedom of association and collective bargaining</v>
      </c>
      <c r="O77" s="299" t="str">
        <f>IF('Principles (All)'!E80="","",'Principles (All)'!E80)</f>
        <v>SRA1.1.6 D.2</v>
      </c>
      <c r="P77" s="300" t="str">
        <f>IF('Principles (All)'!D80="","",'Principles (All)'!D80)</f>
        <v>Medium</v>
      </c>
      <c r="Q77" s="233" t="str">
        <f t="shared" si="3"/>
        <v>HIGH</v>
      </c>
      <c r="R77" s="234" t="str">
        <f>IF('Principles (All)'!R80="","",'Principles (All)'!R80)</f>
        <v/>
      </c>
      <c r="S77" s="235"/>
      <c r="T77" s="235"/>
      <c r="U77" s="235"/>
    </row>
    <row r="78" spans="9:21" ht="66" hidden="1">
      <c r="I78" s="149">
        <f t="shared" si="2"/>
        <v>0</v>
      </c>
      <c r="J78" s="220">
        <f>IF('Principles (All)'!S81="","",'Principles (All)'!S81)</f>
        <v>0</v>
      </c>
      <c r="K78" s="220"/>
      <c r="L78" s="231" t="str">
        <f>IF('Principles (All)'!A81="","",'Principles (All)'!A81)</f>
        <v>PRINCIPLE 1: Protect human rights, dignity, and access to resources</v>
      </c>
      <c r="M78" s="232" t="str">
        <f>IF('Principles (All)'!B81="","",'Principles (All)'!B81)</f>
        <v>Component 1.1: Fundamental human rights are respected, labor rights are protected, and decent living and working conditions are provided, particularly for vulnerable and at-risk groups.</v>
      </c>
      <c r="N78" s="232" t="str">
        <f>IF('Principles (All)'!C81="","",'Principles (All)'!C81)</f>
        <v>1.1.6: Freedom of association and collective bargaining</v>
      </c>
      <c r="O78" s="299" t="str">
        <f>IF('Principles (All)'!E81="","",'Principles (All)'!E81)</f>
        <v>SRA1.1.6 D.3</v>
      </c>
      <c r="P78" s="300" t="str">
        <f>IF('Principles (All)'!D81="","",'Principles (All)'!D81)</f>
        <v>Medium</v>
      </c>
      <c r="Q78" s="233" t="str">
        <f t="shared" si="3"/>
        <v>HIGH</v>
      </c>
      <c r="R78" s="234" t="str">
        <f>IF('Principles (All)'!R81="","",'Principles (All)'!R81)</f>
        <v/>
      </c>
      <c r="S78" s="235"/>
      <c r="T78" s="235"/>
      <c r="U78" s="235"/>
    </row>
    <row r="79" spans="9:21" ht="66" hidden="1">
      <c r="I79" s="149">
        <f t="shared" si="2"/>
        <v>0</v>
      </c>
      <c r="J79" s="220">
        <f>IF('Principles (All)'!S82="","",'Principles (All)'!S82)</f>
        <v>0</v>
      </c>
      <c r="K79" s="220"/>
      <c r="L79" s="231" t="str">
        <f>IF('Principles (All)'!A82="","",'Principles (All)'!A82)</f>
        <v>PRINCIPLE 1: Protect human rights, dignity, and access to resources</v>
      </c>
      <c r="M79" s="232" t="str">
        <f>IF('Principles (All)'!B82="","",'Principles (All)'!B82)</f>
        <v>Component 1.1: Fundamental human rights are respected, labor rights are protected, and decent living and working conditions are provided, particularly for vulnerable and at-risk groups.</v>
      </c>
      <c r="N79" s="232" t="str">
        <f>IF('Principles (All)'!C82="","",'Principles (All)'!C82)</f>
        <v>1.1.6: Freedom of association and collective bargaining</v>
      </c>
      <c r="O79" s="299" t="str">
        <f>IF('Principles (All)'!E82="","",'Principles (All)'!E82)</f>
        <v>SRA1.1.6 D.4</v>
      </c>
      <c r="P79" s="300" t="str">
        <f>IF('Principles (All)'!D82="","",'Principles (All)'!D82)</f>
        <v>Medium</v>
      </c>
      <c r="Q79" s="233" t="str">
        <f t="shared" si="3"/>
        <v>HIGH</v>
      </c>
      <c r="R79" s="234" t="str">
        <f>IF('Principles (All)'!R82="","",'Principles (All)'!R82)</f>
        <v/>
      </c>
      <c r="S79" s="235"/>
      <c r="T79" s="235"/>
      <c r="U79" s="235"/>
    </row>
    <row r="80" spans="9:21" ht="66" hidden="1">
      <c r="I80" s="149">
        <f t="shared" si="2"/>
        <v>0</v>
      </c>
      <c r="J80" s="220">
        <f>IF('Principles (All)'!S83="","",'Principles (All)'!S83)</f>
        <v>0</v>
      </c>
      <c r="K80" s="220"/>
      <c r="L80" s="231" t="str">
        <f>IF('Principles (All)'!A83="","",'Principles (All)'!A83)</f>
        <v>PRINCIPLE 1: Protect human rights, dignity, and access to resources</v>
      </c>
      <c r="M80" s="232" t="str">
        <f>IF('Principles (All)'!B83="","",'Principles (All)'!B83)</f>
        <v>Component 1.1: Fundamental human rights are respected, labor rights are protected, and decent living and working conditions are provided, particularly for vulnerable and at-risk groups.</v>
      </c>
      <c r="N80" s="232" t="str">
        <f>IF('Principles (All)'!C83="","",'Principles (All)'!C83)</f>
        <v>1.1.6: Freedom of association and collective bargaining</v>
      </c>
      <c r="O80" s="299" t="str">
        <f>IF('Principles (All)'!E83="","",'Principles (All)'!E83)</f>
        <v>SRA1.1.6 D.5</v>
      </c>
      <c r="P80" s="300" t="str">
        <f>IF('Principles (All)'!D83="","",'Principles (All)'!D83)</f>
        <v>Medium</v>
      </c>
      <c r="Q80" s="233" t="str">
        <f t="shared" si="3"/>
        <v>HIGH</v>
      </c>
      <c r="R80" s="234" t="str">
        <f>IF('Principles (All)'!R83="","",'Principles (All)'!R83)</f>
        <v/>
      </c>
      <c r="S80" s="235"/>
      <c r="T80" s="235"/>
      <c r="U80" s="235"/>
    </row>
    <row r="81" spans="9:21" ht="66" hidden="1">
      <c r="I81" s="149">
        <f t="shared" si="2"/>
        <v>0</v>
      </c>
      <c r="J81" s="220">
        <f>IF('Principles (All)'!S84="","",'Principles (All)'!S84)</f>
        <v>0</v>
      </c>
      <c r="K81" s="220"/>
      <c r="L81" s="231" t="str">
        <f>IF('Principles (All)'!A84="","",'Principles (All)'!A84)</f>
        <v>PRINCIPLE 1: Protect human rights, dignity, and access to resources</v>
      </c>
      <c r="M81" s="232" t="str">
        <f>IF('Principles (All)'!B84="","",'Principles (All)'!B84)</f>
        <v>Component 1.1: Fundamental human rights are respected, labor rights are protected, and decent living and working conditions are provided, particularly for vulnerable and at-risk groups.</v>
      </c>
      <c r="N81" s="232" t="str">
        <f>IF('Principles (All)'!C84="","",'Principles (All)'!C84)</f>
        <v>1.1.6: Freedom of association and collective bargaining</v>
      </c>
      <c r="O81" s="299" t="str">
        <f>IF('Principles (All)'!E84="","",'Principles (All)'!E84)</f>
        <v>SRA1.1.6 D.6</v>
      </c>
      <c r="P81" s="300" t="str">
        <f>IF('Principles (All)'!D84="","",'Principles (All)'!D84)</f>
        <v>Medium</v>
      </c>
      <c r="Q81" s="233" t="str">
        <f t="shared" si="3"/>
        <v>HIGH</v>
      </c>
      <c r="R81" s="234" t="str">
        <f>IF('Principles (All)'!R84="","",'Principles (All)'!R84)</f>
        <v/>
      </c>
      <c r="S81" s="235"/>
      <c r="T81" s="235"/>
      <c r="U81" s="235"/>
    </row>
    <row r="82" spans="9:21" ht="66" hidden="1">
      <c r="I82" s="149">
        <f t="shared" si="2"/>
        <v>0</v>
      </c>
      <c r="J82" s="220">
        <f>IF('Principles (All)'!S85="","",'Principles (All)'!S85)</f>
        <v>0</v>
      </c>
      <c r="K82" s="220"/>
      <c r="L82" s="231" t="str">
        <f>IF('Principles (All)'!A85="","",'Principles (All)'!A85)</f>
        <v>PRINCIPLE 1: Protect human rights, dignity, and access to resources</v>
      </c>
      <c r="M82" s="232" t="str">
        <f>IF('Principles (All)'!B85="","",'Principles (All)'!B85)</f>
        <v>Component 1.1: Fundamental human rights are respected, labor rights are protected, and decent living and working conditions are provided, particularly for vulnerable and at-risk groups.</v>
      </c>
      <c r="N82" s="232" t="str">
        <f>IF('Principles (All)'!C85="","",'Principles (All)'!C85)</f>
        <v>1.1.6: Freedom of association and collective bargaining</v>
      </c>
      <c r="O82" s="299" t="str">
        <f>IF('Principles (All)'!E85="","",'Principles (All)'!E85)</f>
        <v>SRA1.1.6 D.7</v>
      </c>
      <c r="P82" s="300" t="str">
        <f>IF('Principles (All)'!D85="","",'Principles (All)'!D85)</f>
        <v>Low</v>
      </c>
      <c r="Q82" s="233" t="str">
        <f t="shared" si="3"/>
        <v>MEDIUM</v>
      </c>
      <c r="R82" s="234" t="str">
        <f>IF('Principles (All)'!R85="","",'Principles (All)'!R85)</f>
        <v/>
      </c>
      <c r="S82" s="235"/>
      <c r="T82" s="235"/>
      <c r="U82" s="235"/>
    </row>
    <row r="83" spans="9:21" ht="66" hidden="1">
      <c r="I83" s="149">
        <f t="shared" si="2"/>
        <v>0</v>
      </c>
      <c r="J83" s="220">
        <f>IF('Principles (All)'!S86="","",'Principles (All)'!S86)</f>
        <v>0</v>
      </c>
      <c r="K83" s="220"/>
      <c r="L83" s="231" t="str">
        <f>IF('Principles (All)'!A86="","",'Principles (All)'!A86)</f>
        <v>PRINCIPLE 1: Protect human rights, dignity, and access to resources</v>
      </c>
      <c r="M83" s="232" t="str">
        <f>IF('Principles (All)'!B86="","",'Principles (All)'!B86)</f>
        <v>Component 1.1: Fundamental human rights are respected, labor rights are protected, and decent living and working conditions are provided, particularly for vulnerable and at-risk groups.</v>
      </c>
      <c r="N83" s="232" t="str">
        <f>IF('Principles (All)'!C86="","",'Principles (All)'!C86)</f>
        <v>1.1.6: Freedom of association and collective bargaining</v>
      </c>
      <c r="O83" s="299" t="str">
        <f>IF('Principles (All)'!E86="","",'Principles (All)'!E86)</f>
        <v>SRA1.1.6 D.8</v>
      </c>
      <c r="P83" s="300" t="str">
        <f>IF('Principles (All)'!D86="","",'Principles (All)'!D86)</f>
        <v>Low</v>
      </c>
      <c r="Q83" s="233" t="str">
        <f t="shared" si="3"/>
        <v>MEDIUM</v>
      </c>
      <c r="R83" s="234" t="str">
        <f>IF('Principles (All)'!R86="","",'Principles (All)'!R86)</f>
        <v/>
      </c>
      <c r="S83" s="235"/>
      <c r="T83" s="235"/>
      <c r="U83" s="235"/>
    </row>
    <row r="84" spans="9:21" ht="66" hidden="1">
      <c r="I84" s="149">
        <f t="shared" si="2"/>
        <v>0</v>
      </c>
      <c r="J84" s="220">
        <f>IF('Principles (All)'!S87="","",'Principles (All)'!S87)</f>
        <v>0</v>
      </c>
      <c r="K84" s="220"/>
      <c r="L84" s="231" t="str">
        <f>IF('Principles (All)'!A87="","",'Principles (All)'!A87)</f>
        <v>PRINCIPLE 1: Protect human rights, dignity, and access to resources</v>
      </c>
      <c r="M84" s="232" t="str">
        <f>IF('Principles (All)'!B87="","",'Principles (All)'!B87)</f>
        <v>Component 1.1: Fundamental human rights are respected, labor rights are protected, and decent living and working conditions are provided, particularly for vulnerable and at-risk groups.</v>
      </c>
      <c r="N84" s="232" t="str">
        <f>IF('Principles (All)'!C87="","",'Principles (All)'!C87)</f>
        <v>1.1.6: Freedom of association and collective bargaining</v>
      </c>
      <c r="O84" s="299" t="str">
        <f>IF('Principles (All)'!E87="","",'Principles (All)'!E87)</f>
        <v>SRA1.1.6 D.8</v>
      </c>
      <c r="P84" s="300" t="str">
        <f>IF('Principles (All)'!D87="","",'Principles (All)'!D87)</f>
        <v>Low</v>
      </c>
      <c r="Q84" s="233" t="str">
        <f t="shared" si="3"/>
        <v>MEDIUM</v>
      </c>
      <c r="R84" s="234" t="str">
        <f>IF('Principles (All)'!R87="","",'Principles (All)'!R87)</f>
        <v/>
      </c>
      <c r="S84" s="235"/>
      <c r="T84" s="235"/>
      <c r="U84" s="235"/>
    </row>
    <row r="85" spans="9:21" ht="66" hidden="1">
      <c r="I85" s="149">
        <f t="shared" si="2"/>
        <v>0</v>
      </c>
      <c r="J85" s="220">
        <f>IF('Principles (All)'!S88="","",'Principles (All)'!S88)</f>
        <v>0</v>
      </c>
      <c r="K85" s="220"/>
      <c r="L85" s="231" t="str">
        <f>IF('Principles (All)'!A88="","",'Principles (All)'!A88)</f>
        <v>PRINCIPLE 1: Protect human rights, dignity, and access to resources</v>
      </c>
      <c r="M85" s="232" t="str">
        <f>IF('Principles (All)'!B88="","",'Principles (All)'!B88)</f>
        <v>Component 1.1: Fundamental human rights are respected, labor rights are protected, and decent living and working conditions are provided, particularly for vulnerable and at-risk groups.</v>
      </c>
      <c r="N85" s="232" t="str">
        <f>IF('Principles (All)'!C88="","",'Principles (All)'!C88)</f>
        <v>1.1.6: Freedom of association and collective bargaining</v>
      </c>
      <c r="O85" s="299" t="str">
        <f>IF('Principles (All)'!E88="","",'Principles (All)'!E88)</f>
        <v>SRA1.1.6 D.9</v>
      </c>
      <c r="P85" s="300" t="str">
        <f>IF('Principles (All)'!D88="","",'Principles (All)'!D88)</f>
        <v>Low</v>
      </c>
      <c r="Q85" s="233" t="str">
        <f t="shared" si="3"/>
        <v>MEDIUM</v>
      </c>
      <c r="R85" s="234" t="str">
        <f>IF('Principles (All)'!R88="","",'Principles (All)'!R88)</f>
        <v/>
      </c>
      <c r="S85" s="235"/>
      <c r="T85" s="235"/>
      <c r="U85" s="235"/>
    </row>
    <row r="86" spans="9:21" ht="66" hidden="1">
      <c r="I86" s="149">
        <f t="shared" si="2"/>
        <v>0</v>
      </c>
      <c r="J86" s="220">
        <f>IF('Principles (All)'!S89="","",'Principles (All)'!S89)</f>
        <v>0</v>
      </c>
      <c r="K86" s="220"/>
      <c r="L86" s="231" t="str">
        <f>IF('Principles (All)'!A89="","",'Principles (All)'!A89)</f>
        <v>PRINCIPLE 1: Protect human rights, dignity, and access to resources</v>
      </c>
      <c r="M86" s="232" t="str">
        <f>IF('Principles (All)'!B89="","",'Principles (All)'!B89)</f>
        <v>Component 1.1: Fundamental human rights are respected, labor rights are protected, and decent living and working conditions are provided, particularly for vulnerable and at-risk groups.</v>
      </c>
      <c r="N86" s="232" t="str">
        <f>IF('Principles (All)'!C89="","",'Principles (All)'!C89)</f>
        <v>1.1.6: Freedom of association and collective bargaining</v>
      </c>
      <c r="O86" s="299" t="str">
        <f>IF('Principles (All)'!E89="","",'Principles (All)'!E89)</f>
        <v>SRA1.1.6 D.10</v>
      </c>
      <c r="P86" s="300" t="str">
        <f>IF('Principles (All)'!D89="","",'Principles (All)'!D89)</f>
        <v>Low</v>
      </c>
      <c r="Q86" s="233" t="str">
        <f t="shared" si="3"/>
        <v>MEDIUM</v>
      </c>
      <c r="R86" s="234" t="str">
        <f>IF('Principles (All)'!R89="","",'Principles (All)'!R89)</f>
        <v/>
      </c>
      <c r="S86" s="235"/>
      <c r="T86" s="235"/>
      <c r="U86" s="235"/>
    </row>
    <row r="87" spans="9:21" ht="66" hidden="1">
      <c r="I87" s="149">
        <f t="shared" si="2"/>
        <v>0</v>
      </c>
      <c r="J87" s="220">
        <f>IF('Principles (All)'!S90="","",'Principles (All)'!S90)</f>
        <v>0</v>
      </c>
      <c r="K87" s="220"/>
      <c r="L87" s="231" t="str">
        <f>IF('Principles (All)'!A90="","",'Principles (All)'!A90)</f>
        <v>PRINCIPLE 1: Protect human rights, dignity, and access to resources</v>
      </c>
      <c r="M87" s="232" t="str">
        <f>IF('Principles (All)'!B90="","",'Principles (All)'!B90)</f>
        <v>Component 1.1: Fundamental human rights are respected, labor rights are protected, and decent living and working conditions are provided, particularly for vulnerable and at-risk groups.</v>
      </c>
      <c r="N87" s="232" t="str">
        <f>IF('Principles (All)'!C90="","",'Principles (All)'!C90)</f>
        <v>1.1.6: Freedom of association and collective bargaining</v>
      </c>
      <c r="O87" s="299" t="str">
        <f>IF('Principles (All)'!E90="","",'Principles (All)'!E90)</f>
        <v>SRA1.1.6 D.11</v>
      </c>
      <c r="P87" s="300" t="str">
        <f>IF('Principles (All)'!D90="","",'Principles (All)'!D90)</f>
        <v>Low</v>
      </c>
      <c r="Q87" s="233" t="str">
        <f t="shared" si="3"/>
        <v>MEDIUM</v>
      </c>
      <c r="R87" s="234" t="str">
        <f>IF('Principles (All)'!R90="","",'Principles (All)'!R90)</f>
        <v/>
      </c>
      <c r="S87" s="235"/>
      <c r="T87" s="235"/>
      <c r="U87" s="235"/>
    </row>
    <row r="88" spans="9:21" hidden="1">
      <c r="I88" s="149">
        <f t="shared" si="2"/>
        <v>0</v>
      </c>
      <c r="J88" s="220">
        <f>IF('Principles (All)'!S91="","",'Principles (All)'!S91)</f>
        <v>0</v>
      </c>
      <c r="K88" s="220"/>
      <c r="L88" s="231" t="str">
        <f>IF('Principles (All)'!A91="","",'Principles (All)'!A91)</f>
        <v/>
      </c>
      <c r="M88" s="232" t="str">
        <f>IF('Principles (All)'!B91="","",'Principles (All)'!B91)</f>
        <v/>
      </c>
      <c r="N88" s="232" t="str">
        <f>IF('Principles (All)'!C91="","",'Principles (All)'!C91)</f>
        <v/>
      </c>
      <c r="O88" s="299" t="str">
        <f>IF('Principles (All)'!E91="","",'Principles (All)'!E91)</f>
        <v/>
      </c>
      <c r="P88" s="300" t="str">
        <f>IF('Principles (All)'!D91="","",'Principles (All)'!D91)</f>
        <v/>
      </c>
      <c r="Q88" s="233" t="str">
        <f t="shared" si="3"/>
        <v/>
      </c>
      <c r="R88" s="234" t="str">
        <f>IF('Principles (All)'!R91="","",'Principles (All)'!R91)</f>
        <v/>
      </c>
      <c r="S88" s="235"/>
      <c r="T88" s="235"/>
      <c r="U88" s="235"/>
    </row>
    <row r="89" spans="9:21" hidden="1">
      <c r="I89" s="149">
        <f t="shared" si="2"/>
        <v>0</v>
      </c>
      <c r="J89" s="220">
        <f>IF('Principles (All)'!S92="","",'Principles (All)'!S92)</f>
        <v>0</v>
      </c>
      <c r="K89" s="220"/>
      <c r="L89" s="231" t="str">
        <f>IF('Principles (All)'!A92="","",'Principles (All)'!A92)</f>
        <v/>
      </c>
      <c r="M89" s="232" t="str">
        <f>IF('Principles (All)'!B92="","",'Principles (All)'!B92)</f>
        <v/>
      </c>
      <c r="N89" s="232" t="str">
        <f>IF('Principles (All)'!C92="","",'Principles (All)'!C92)</f>
        <v/>
      </c>
      <c r="O89" s="299" t="str">
        <f>IF('Principles (All)'!E92="","",'Principles (All)'!E92)</f>
        <v/>
      </c>
      <c r="P89" s="300" t="str">
        <f>IF('Principles (All)'!D92="","",'Principles (All)'!D92)</f>
        <v/>
      </c>
      <c r="Q89" s="233" t="str">
        <f t="shared" si="3"/>
        <v/>
      </c>
      <c r="R89" s="234" t="str">
        <f>IF('Principles (All)'!R92="","",'Principles (All)'!R92)</f>
        <v/>
      </c>
      <c r="S89" s="235"/>
      <c r="T89" s="235"/>
      <c r="U89" s="235"/>
    </row>
    <row r="90" spans="9:21" ht="66" hidden="1">
      <c r="I90" s="149">
        <f t="shared" si="2"/>
        <v>0</v>
      </c>
      <c r="J90" s="220">
        <f>IF('Principles (All)'!S93="","",'Principles (All)'!S93)</f>
        <v>0</v>
      </c>
      <c r="K90" s="220"/>
      <c r="L90" s="231" t="str">
        <f>IF('Principles (All)'!A93="","",'Principles (All)'!A93)</f>
        <v>PRINCIPLE 1: Protect human rights, dignity, and access to resources</v>
      </c>
      <c r="M90" s="232" t="str">
        <f>IF('Principles (All)'!B93="","",'Principles (All)'!B93)</f>
        <v>Component 1.1: Fundamental human rights are respected, labor rights are protected, and decent living and working conditions are provided, particularly for vulnerable and at-risk groups.</v>
      </c>
      <c r="N90" s="232" t="str">
        <f>IF('Principles (All)'!C93="","",'Principles (All)'!C93)</f>
        <v>1.1.7: Earnings and benefits</v>
      </c>
      <c r="O90" s="299" t="str">
        <f>IF('Principles (All)'!E93="","",'Principles (All)'!E93)</f>
        <v>SRA1.1.7 D.1</v>
      </c>
      <c r="P90" s="300" t="str">
        <f>IF('Principles (All)'!D93="","",'Principles (All)'!D93)</f>
        <v>Medium</v>
      </c>
      <c r="Q90" s="233" t="str">
        <f t="shared" si="3"/>
        <v>HIGH</v>
      </c>
      <c r="R90" s="234" t="str">
        <f>IF('Principles (All)'!R93="","",'Principles (All)'!R93)</f>
        <v/>
      </c>
      <c r="S90" s="235"/>
      <c r="T90" s="235"/>
      <c r="U90" s="235"/>
    </row>
    <row r="91" spans="9:21" ht="66" hidden="1">
      <c r="I91" s="149">
        <f t="shared" si="2"/>
        <v>0</v>
      </c>
      <c r="J91" s="220">
        <f>IF('Principles (All)'!S94="","",'Principles (All)'!S94)</f>
        <v>0</v>
      </c>
      <c r="K91" s="220"/>
      <c r="L91" s="231" t="str">
        <f>IF('Principles (All)'!A94="","",'Principles (All)'!A94)</f>
        <v>PRINCIPLE 1: Protect human rights, dignity, and access to resources</v>
      </c>
      <c r="M91" s="232" t="str">
        <f>IF('Principles (All)'!B94="","",'Principles (All)'!B94)</f>
        <v>Component 1.1: Fundamental human rights are respected, labor rights are protected, and decent living and working conditions are provided, particularly for vulnerable and at-risk groups.</v>
      </c>
      <c r="N91" s="232" t="str">
        <f>IF('Principles (All)'!C94="","",'Principles (All)'!C94)</f>
        <v>1.1.7: Earnings and benefits</v>
      </c>
      <c r="O91" s="299" t="str">
        <f>IF('Principles (All)'!E94="","",'Principles (All)'!E94)</f>
        <v>SRA1.1.7 D.2</v>
      </c>
      <c r="P91" s="300" t="str">
        <f>IF('Principles (All)'!D94="","",'Principles (All)'!D94)</f>
        <v>Medium</v>
      </c>
      <c r="Q91" s="233" t="str">
        <f t="shared" si="3"/>
        <v>HIGH</v>
      </c>
      <c r="R91" s="234" t="str">
        <f>IF('Principles (All)'!R94="","",'Principles (All)'!R94)</f>
        <v/>
      </c>
      <c r="S91" s="235"/>
      <c r="T91" s="235"/>
      <c r="U91" s="235"/>
    </row>
    <row r="92" spans="9:21" ht="66" hidden="1">
      <c r="I92" s="149">
        <f t="shared" si="2"/>
        <v>0</v>
      </c>
      <c r="J92" s="220">
        <f>IF('Principles (All)'!S95="","",'Principles (All)'!S95)</f>
        <v>0</v>
      </c>
      <c r="K92" s="220"/>
      <c r="L92" s="231" t="str">
        <f>IF('Principles (All)'!A95="","",'Principles (All)'!A95)</f>
        <v>PRINCIPLE 1: Protect human rights, dignity, and access to resources</v>
      </c>
      <c r="M92" s="232" t="str">
        <f>IF('Principles (All)'!B95="","",'Principles (All)'!B95)</f>
        <v>Component 1.1: Fundamental human rights are respected, labor rights are protected, and decent living and working conditions are provided, particularly for vulnerable and at-risk groups.</v>
      </c>
      <c r="N92" s="232" t="str">
        <f>IF('Principles (All)'!C95="","",'Principles (All)'!C95)</f>
        <v>1.1.7: Earnings and benefits</v>
      </c>
      <c r="O92" s="299" t="str">
        <f>IF('Principles (All)'!E95="","",'Principles (All)'!E95)</f>
        <v>SRA1.1.7 D.3</v>
      </c>
      <c r="P92" s="300" t="str">
        <f>IF('Principles (All)'!D95="","",'Principles (All)'!D95)</f>
        <v>Medium</v>
      </c>
      <c r="Q92" s="233" t="str">
        <f t="shared" si="3"/>
        <v>HIGH</v>
      </c>
      <c r="R92" s="234" t="str">
        <f>IF('Principles (All)'!R95="","",'Principles (All)'!R95)</f>
        <v/>
      </c>
      <c r="S92" s="235"/>
      <c r="T92" s="235"/>
      <c r="U92" s="235"/>
    </row>
    <row r="93" spans="9:21" ht="66" hidden="1">
      <c r="I93" s="149">
        <f t="shared" si="2"/>
        <v>0</v>
      </c>
      <c r="J93" s="220">
        <f>IF('Principles (All)'!S96="","",'Principles (All)'!S96)</f>
        <v>0</v>
      </c>
      <c r="K93" s="220"/>
      <c r="L93" s="231" t="str">
        <f>IF('Principles (All)'!A96="","",'Principles (All)'!A96)</f>
        <v>PRINCIPLE 1: Protect human rights, dignity, and access to resources</v>
      </c>
      <c r="M93" s="232" t="str">
        <f>IF('Principles (All)'!B96="","",'Principles (All)'!B96)</f>
        <v>Component 1.1: Fundamental human rights are respected, labor rights are protected, and decent living and working conditions are provided, particularly for vulnerable and at-risk groups.</v>
      </c>
      <c r="N93" s="232" t="str">
        <f>IF('Principles (All)'!C96="","",'Principles (All)'!C96)</f>
        <v>1.1.7: Earnings and benefits</v>
      </c>
      <c r="O93" s="299" t="str">
        <f>IF('Principles (All)'!E96="","",'Principles (All)'!E96)</f>
        <v>SRA1.1.7 D.4</v>
      </c>
      <c r="P93" s="300" t="str">
        <f>IF('Principles (All)'!D96="","",'Principles (All)'!D96)</f>
        <v>Medium</v>
      </c>
      <c r="Q93" s="233" t="str">
        <f t="shared" si="3"/>
        <v>HIGH</v>
      </c>
      <c r="R93" s="234" t="str">
        <f>IF('Principles (All)'!R96="","",'Principles (All)'!R96)</f>
        <v/>
      </c>
      <c r="S93" s="235"/>
      <c r="T93" s="235"/>
      <c r="U93" s="235"/>
    </row>
    <row r="94" spans="9:21" ht="66" hidden="1">
      <c r="I94" s="149">
        <f t="shared" si="2"/>
        <v>0</v>
      </c>
      <c r="J94" s="220">
        <f>IF('Principles (All)'!S97="","",'Principles (All)'!S97)</f>
        <v>0</v>
      </c>
      <c r="K94" s="220"/>
      <c r="L94" s="231" t="str">
        <f>IF('Principles (All)'!A97="","",'Principles (All)'!A97)</f>
        <v>PRINCIPLE 1: Protect human rights, dignity, and access to resources</v>
      </c>
      <c r="M94" s="232" t="str">
        <f>IF('Principles (All)'!B97="","",'Principles (All)'!B97)</f>
        <v>Component 1.1: Fundamental human rights are respected, labor rights are protected, and decent living and working conditions are provided, particularly for vulnerable and at-risk groups.</v>
      </c>
      <c r="N94" s="232" t="str">
        <f>IF('Principles (All)'!C97="","",'Principles (All)'!C97)</f>
        <v>1.1.7: Earnings and benefits</v>
      </c>
      <c r="O94" s="299" t="str">
        <f>IF('Principles (All)'!E97="","",'Principles (All)'!E97)</f>
        <v>SRA1.1.7 D.5</v>
      </c>
      <c r="P94" s="300" t="str">
        <f>IF('Principles (All)'!D97="","",'Principles (All)'!D97)</f>
        <v>Medium</v>
      </c>
      <c r="Q94" s="233" t="str">
        <f t="shared" si="3"/>
        <v>HIGH</v>
      </c>
      <c r="R94" s="234" t="str">
        <f>IF('Principles (All)'!R97="","",'Principles (All)'!R97)</f>
        <v/>
      </c>
      <c r="S94" s="235"/>
      <c r="T94" s="235"/>
      <c r="U94" s="235"/>
    </row>
    <row r="95" spans="9:21" ht="66" hidden="1">
      <c r="I95" s="149">
        <f t="shared" si="2"/>
        <v>0</v>
      </c>
      <c r="J95" s="220">
        <f>IF('Principles (All)'!S98="","",'Principles (All)'!S98)</f>
        <v>0</v>
      </c>
      <c r="K95" s="220"/>
      <c r="L95" s="231" t="str">
        <f>IF('Principles (All)'!A98="","",'Principles (All)'!A98)</f>
        <v>PRINCIPLE 1: Protect human rights, dignity, and access to resources</v>
      </c>
      <c r="M95" s="232" t="str">
        <f>IF('Principles (All)'!B98="","",'Principles (All)'!B98)</f>
        <v>Component 1.1: Fundamental human rights are respected, labor rights are protected, and decent living and working conditions are provided, particularly for vulnerable and at-risk groups.</v>
      </c>
      <c r="N95" s="232" t="str">
        <f>IF('Principles (All)'!C98="","",'Principles (All)'!C98)</f>
        <v>1.1.7: Earnings and benefits</v>
      </c>
      <c r="O95" s="299" t="str">
        <f>IF('Principles (All)'!E98="","",'Principles (All)'!E98)</f>
        <v>SRA1.1.7 D.5</v>
      </c>
      <c r="P95" s="300" t="str">
        <f>IF('Principles (All)'!D98="","",'Principles (All)'!D98)</f>
        <v>Medium</v>
      </c>
      <c r="Q95" s="233" t="str">
        <f t="shared" si="3"/>
        <v>HIGH</v>
      </c>
      <c r="R95" s="234" t="str">
        <f>IF('Principles (All)'!R98="","",'Principles (All)'!R98)</f>
        <v/>
      </c>
      <c r="S95" s="235"/>
      <c r="T95" s="235"/>
      <c r="U95" s="235"/>
    </row>
    <row r="96" spans="9:21" ht="66" hidden="1">
      <c r="I96" s="149">
        <f t="shared" si="2"/>
        <v>0</v>
      </c>
      <c r="J96" s="220">
        <f>IF('Principles (All)'!S99="","",'Principles (All)'!S99)</f>
        <v>0</v>
      </c>
      <c r="K96" s="220"/>
      <c r="L96" s="231" t="str">
        <f>IF('Principles (All)'!A99="","",'Principles (All)'!A99)</f>
        <v>PRINCIPLE 1: Protect human rights, dignity, and access to resources</v>
      </c>
      <c r="M96" s="232" t="str">
        <f>IF('Principles (All)'!B99="","",'Principles (All)'!B99)</f>
        <v>Component 1.1: Fundamental human rights are respected, labor rights are protected, and decent living and working conditions are provided, particularly for vulnerable and at-risk groups.</v>
      </c>
      <c r="N96" s="232" t="str">
        <f>IF('Principles (All)'!C99="","",'Principles (All)'!C99)</f>
        <v>1.1.7: Earnings and benefits</v>
      </c>
      <c r="O96" s="299" t="str">
        <f>IF('Principles (All)'!E99="","",'Principles (All)'!E99)</f>
        <v>SRA1.1.7 D.6</v>
      </c>
      <c r="P96" s="300" t="str">
        <f>IF('Principles (All)'!D99="","",'Principles (All)'!D99)</f>
        <v>Medium</v>
      </c>
      <c r="Q96" s="233" t="str">
        <f t="shared" si="3"/>
        <v>HIGH</v>
      </c>
      <c r="R96" s="234" t="str">
        <f>IF('Principles (All)'!R99="","",'Principles (All)'!R99)</f>
        <v/>
      </c>
      <c r="S96" s="235"/>
      <c r="T96" s="235"/>
      <c r="U96" s="235"/>
    </row>
    <row r="97" spans="9:21" ht="66" hidden="1">
      <c r="I97" s="149">
        <f t="shared" si="2"/>
        <v>0</v>
      </c>
      <c r="J97" s="220">
        <f>IF('Principles (All)'!S100="","",'Principles (All)'!S100)</f>
        <v>0</v>
      </c>
      <c r="K97" s="220"/>
      <c r="L97" s="231" t="str">
        <f>IF('Principles (All)'!A100="","",'Principles (All)'!A100)</f>
        <v>PRINCIPLE 1: Protect human rights, dignity, and access to resources</v>
      </c>
      <c r="M97" s="232" t="str">
        <f>IF('Principles (All)'!B100="","",'Principles (All)'!B100)</f>
        <v>Component 1.1: Fundamental human rights are respected, labor rights are protected, and decent living and working conditions are provided, particularly for vulnerable and at-risk groups.</v>
      </c>
      <c r="N97" s="232" t="str">
        <f>IF('Principles (All)'!C100="","",'Principles (All)'!C100)</f>
        <v>1.1.7: Earnings and benefits</v>
      </c>
      <c r="O97" s="299" t="str">
        <f>IF('Principles (All)'!E100="","",'Principles (All)'!E100)</f>
        <v>SRA1.1.7 D.7</v>
      </c>
      <c r="P97" s="300" t="str">
        <f>IF('Principles (All)'!D100="","",'Principles (All)'!D100)</f>
        <v>Medium</v>
      </c>
      <c r="Q97" s="233" t="str">
        <f t="shared" si="3"/>
        <v>HIGH</v>
      </c>
      <c r="R97" s="234" t="str">
        <f>IF('Principles (All)'!R100="","",'Principles (All)'!R100)</f>
        <v/>
      </c>
      <c r="S97" s="235"/>
      <c r="T97" s="235"/>
      <c r="U97" s="235"/>
    </row>
    <row r="98" spans="9:21" ht="66" hidden="1">
      <c r="I98" s="149">
        <f t="shared" si="2"/>
        <v>0</v>
      </c>
      <c r="J98" s="220">
        <f>IF('Principles (All)'!S101="","",'Principles (All)'!S101)</f>
        <v>0</v>
      </c>
      <c r="K98" s="220"/>
      <c r="L98" s="231" t="str">
        <f>IF('Principles (All)'!A101="","",'Principles (All)'!A101)</f>
        <v>PRINCIPLE 1: Protect human rights, dignity, and access to resources</v>
      </c>
      <c r="M98" s="232" t="str">
        <f>IF('Principles (All)'!B101="","",'Principles (All)'!B101)</f>
        <v>Component 1.1: Fundamental human rights are respected, labor rights are protected, and decent living and working conditions are provided, particularly for vulnerable and at-risk groups.</v>
      </c>
      <c r="N98" s="232" t="str">
        <f>IF('Principles (All)'!C101="","",'Principles (All)'!C101)</f>
        <v>1.1.7: Earnings and benefits</v>
      </c>
      <c r="O98" s="299" t="str">
        <f>IF('Principles (All)'!E101="","",'Principles (All)'!E101)</f>
        <v>SRA1.1.7 D.8</v>
      </c>
      <c r="P98" s="300" t="str">
        <f>IF('Principles (All)'!D101="","",'Principles (All)'!D101)</f>
        <v>Medium</v>
      </c>
      <c r="Q98" s="233" t="str">
        <f t="shared" si="3"/>
        <v>HIGH</v>
      </c>
      <c r="R98" s="234" t="str">
        <f>IF('Principles (All)'!R101="","",'Principles (All)'!R101)</f>
        <v/>
      </c>
      <c r="S98" s="235"/>
      <c r="T98" s="235"/>
      <c r="U98" s="235"/>
    </row>
    <row r="99" spans="9:21" ht="66" hidden="1">
      <c r="I99" s="149">
        <f t="shared" si="2"/>
        <v>0</v>
      </c>
      <c r="J99" s="220">
        <f>IF('Principles (All)'!S102="","",'Principles (All)'!S102)</f>
        <v>0</v>
      </c>
      <c r="K99" s="220"/>
      <c r="L99" s="231" t="str">
        <f>IF('Principles (All)'!A102="","",'Principles (All)'!A102)</f>
        <v>PRINCIPLE 1: Protect human rights, dignity, and access to resources</v>
      </c>
      <c r="M99" s="232" t="str">
        <f>IF('Principles (All)'!B102="","",'Principles (All)'!B102)</f>
        <v>Component 1.1: Fundamental human rights are respected, labor rights are protected, and decent living and working conditions are provided, particularly for vulnerable and at-risk groups.</v>
      </c>
      <c r="N99" s="232" t="str">
        <f>IF('Principles (All)'!C102="","",'Principles (All)'!C102)</f>
        <v>1.1.7: Earnings and benefits</v>
      </c>
      <c r="O99" s="299" t="str">
        <f>IF('Principles (All)'!E102="","",'Principles (All)'!E102)</f>
        <v>SRA1.1.7 D.9</v>
      </c>
      <c r="P99" s="300" t="str">
        <f>IF('Principles (All)'!D102="","",'Principles (All)'!D102)</f>
        <v>Medium</v>
      </c>
      <c r="Q99" s="233" t="str">
        <f t="shared" si="3"/>
        <v>HIGH</v>
      </c>
      <c r="R99" s="234" t="str">
        <f>IF('Principles (All)'!R102="","",'Principles (All)'!R102)</f>
        <v/>
      </c>
      <c r="S99" s="235"/>
      <c r="T99" s="235"/>
      <c r="U99" s="235"/>
    </row>
    <row r="100" spans="9:21" ht="66" hidden="1">
      <c r="I100" s="149">
        <f t="shared" si="2"/>
        <v>0</v>
      </c>
      <c r="J100" s="220">
        <f>IF('Principles (All)'!S103="","",'Principles (All)'!S103)</f>
        <v>0</v>
      </c>
      <c r="K100" s="220"/>
      <c r="L100" s="231" t="str">
        <f>IF('Principles (All)'!A103="","",'Principles (All)'!A103)</f>
        <v>PRINCIPLE 1: Protect human rights, dignity, and access to resources</v>
      </c>
      <c r="M100" s="232" t="str">
        <f>IF('Principles (All)'!B103="","",'Principles (All)'!B103)</f>
        <v>Component 1.1: Fundamental human rights are respected, labor rights are protected, and decent living and working conditions are provided, particularly for vulnerable and at-risk groups.</v>
      </c>
      <c r="N100" s="232" t="str">
        <f>IF('Principles (All)'!C103="","",'Principles (All)'!C103)</f>
        <v>1.1.7: Earnings and benefits</v>
      </c>
      <c r="O100" s="299" t="str">
        <f>IF('Principles (All)'!E103="","",'Principles (All)'!E103)</f>
        <v>SRA1.1.7 D.10</v>
      </c>
      <c r="P100" s="300" t="str">
        <f>IF('Principles (All)'!D103="","",'Principles (All)'!D103)</f>
        <v>Medium</v>
      </c>
      <c r="Q100" s="233" t="str">
        <f t="shared" si="3"/>
        <v>HIGH</v>
      </c>
      <c r="R100" s="234" t="str">
        <f>IF('Principles (All)'!R103="","",'Principles (All)'!R103)</f>
        <v/>
      </c>
      <c r="S100" s="235"/>
      <c r="T100" s="235"/>
      <c r="U100" s="235"/>
    </row>
    <row r="101" spans="9:21" ht="66" hidden="1">
      <c r="I101" s="149">
        <f t="shared" si="2"/>
        <v>0</v>
      </c>
      <c r="J101" s="220">
        <f>IF('Principles (All)'!S104="","",'Principles (All)'!S104)</f>
        <v>0</v>
      </c>
      <c r="K101" s="220"/>
      <c r="L101" s="231" t="str">
        <f>IF('Principles (All)'!A104="","",'Principles (All)'!A104)</f>
        <v>PRINCIPLE 1: Protect human rights, dignity, and access to resources</v>
      </c>
      <c r="M101" s="232" t="str">
        <f>IF('Principles (All)'!B104="","",'Principles (All)'!B104)</f>
        <v>Component 1.1: Fundamental human rights are respected, labor rights are protected, and decent living and working conditions are provided, particularly for vulnerable and at-risk groups.</v>
      </c>
      <c r="N101" s="232" t="str">
        <f>IF('Principles (All)'!C104="","",'Principles (All)'!C104)</f>
        <v>1.1.7: Earnings and benefits</v>
      </c>
      <c r="O101" s="299" t="str">
        <f>IF('Principles (All)'!E104="","",'Principles (All)'!E104)</f>
        <v>SRA1.1.7 D.10</v>
      </c>
      <c r="P101" s="300" t="str">
        <f>IF('Principles (All)'!D104="","",'Principles (All)'!D104)</f>
        <v>Medium</v>
      </c>
      <c r="Q101" s="233" t="str">
        <f t="shared" si="3"/>
        <v>HIGH</v>
      </c>
      <c r="R101" s="234" t="str">
        <f>IF('Principles (All)'!R104="","",'Principles (All)'!R104)</f>
        <v/>
      </c>
      <c r="S101" s="235"/>
      <c r="T101" s="235"/>
      <c r="U101" s="235"/>
    </row>
    <row r="102" spans="9:21" ht="66" hidden="1">
      <c r="I102" s="149">
        <f t="shared" si="2"/>
        <v>0</v>
      </c>
      <c r="J102" s="220">
        <f>IF('Principles (All)'!S105="","",'Principles (All)'!S105)</f>
        <v>0</v>
      </c>
      <c r="K102" s="220"/>
      <c r="L102" s="231" t="str">
        <f>IF('Principles (All)'!A105="","",'Principles (All)'!A105)</f>
        <v>PRINCIPLE 1: Protect human rights, dignity, and access to resources</v>
      </c>
      <c r="M102" s="232" t="str">
        <f>IF('Principles (All)'!B105="","",'Principles (All)'!B105)</f>
        <v>Component 1.1: Fundamental human rights are respected, labor rights are protected, and decent living and working conditions are provided, particularly for vulnerable and at-risk groups.</v>
      </c>
      <c r="N102" s="232" t="str">
        <f>IF('Principles (All)'!C105="","",'Principles (All)'!C105)</f>
        <v>1.1.7: Earnings and benefits</v>
      </c>
      <c r="O102" s="299" t="str">
        <f>IF('Principles (All)'!E105="","",'Principles (All)'!E105)</f>
        <v>SRA1.1.7 D.11</v>
      </c>
      <c r="P102" s="300" t="str">
        <f>IF('Principles (All)'!D105="","",'Principles (All)'!D105)</f>
        <v>Low</v>
      </c>
      <c r="Q102" s="233" t="str">
        <f t="shared" si="3"/>
        <v>MEDIUM</v>
      </c>
      <c r="R102" s="234" t="str">
        <f>IF('Principles (All)'!R105="","",'Principles (All)'!R105)</f>
        <v/>
      </c>
      <c r="S102" s="235"/>
      <c r="T102" s="235"/>
      <c r="U102" s="235"/>
    </row>
    <row r="103" spans="9:21" ht="66" hidden="1">
      <c r="I103" s="149">
        <f t="shared" si="2"/>
        <v>0</v>
      </c>
      <c r="J103" s="220">
        <f>IF('Principles (All)'!S106="","",'Principles (All)'!S106)</f>
        <v>0</v>
      </c>
      <c r="K103" s="220"/>
      <c r="L103" s="231" t="str">
        <f>IF('Principles (All)'!A106="","",'Principles (All)'!A106)</f>
        <v>PRINCIPLE 1: Protect human rights, dignity, and access to resources</v>
      </c>
      <c r="M103" s="232" t="str">
        <f>IF('Principles (All)'!B106="","",'Principles (All)'!B106)</f>
        <v>Component 1.1: Fundamental human rights are respected, labor rights are protected, and decent living and working conditions are provided, particularly for vulnerable and at-risk groups.</v>
      </c>
      <c r="N103" s="232" t="str">
        <f>IF('Principles (All)'!C106="","",'Principles (All)'!C106)</f>
        <v>1.1.7: Earnings and benefits</v>
      </c>
      <c r="O103" s="299" t="str">
        <f>IF('Principles (All)'!E106="","",'Principles (All)'!E106)</f>
        <v>SRA1.1.7 D.12</v>
      </c>
      <c r="P103" s="300" t="str">
        <f>IF('Principles (All)'!D106="","",'Principles (All)'!D106)</f>
        <v>Low</v>
      </c>
      <c r="Q103" s="233" t="str">
        <f t="shared" si="3"/>
        <v>MEDIUM</v>
      </c>
      <c r="R103" s="234" t="str">
        <f>IF('Principles (All)'!R106="","",'Principles (All)'!R106)</f>
        <v/>
      </c>
      <c r="S103" s="235"/>
      <c r="T103" s="235"/>
      <c r="U103" s="235"/>
    </row>
    <row r="104" spans="9:21" ht="66" hidden="1">
      <c r="I104" s="149">
        <f t="shared" si="2"/>
        <v>0</v>
      </c>
      <c r="J104" s="220">
        <f>IF('Principles (All)'!S107="","",'Principles (All)'!S107)</f>
        <v>0</v>
      </c>
      <c r="K104" s="220"/>
      <c r="L104" s="231" t="str">
        <f>IF('Principles (All)'!A107="","",'Principles (All)'!A107)</f>
        <v>PRINCIPLE 1: Protect human rights, dignity, and access to resources</v>
      </c>
      <c r="M104" s="232" t="str">
        <f>IF('Principles (All)'!B107="","",'Principles (All)'!B107)</f>
        <v>Component 1.1: Fundamental human rights are respected, labor rights are protected, and decent living and working conditions are provided, particularly for vulnerable and at-risk groups.</v>
      </c>
      <c r="N104" s="232" t="str">
        <f>IF('Principles (All)'!C107="","",'Principles (All)'!C107)</f>
        <v>1.1.7: Earnings and benefits</v>
      </c>
      <c r="O104" s="299" t="str">
        <f>IF('Principles (All)'!E107="","",'Principles (All)'!E107)</f>
        <v>SRA1.1.7 D.13</v>
      </c>
      <c r="P104" s="300" t="str">
        <f>IF('Principles (All)'!D107="","",'Principles (All)'!D107)</f>
        <v>Low</v>
      </c>
      <c r="Q104" s="233" t="str">
        <f t="shared" si="3"/>
        <v>MEDIUM</v>
      </c>
      <c r="R104" s="234" t="str">
        <f>IF('Principles (All)'!R107="","",'Principles (All)'!R107)</f>
        <v/>
      </c>
      <c r="S104" s="235"/>
      <c r="T104" s="235"/>
      <c r="U104" s="235"/>
    </row>
    <row r="105" spans="9:21" ht="66" hidden="1">
      <c r="I105" s="149">
        <f t="shared" si="2"/>
        <v>0</v>
      </c>
      <c r="J105" s="220">
        <f>IF('Principles (All)'!S108="","",'Principles (All)'!S108)</f>
        <v>0</v>
      </c>
      <c r="K105" s="220"/>
      <c r="L105" s="231" t="str">
        <f>IF('Principles (All)'!A108="","",'Principles (All)'!A108)</f>
        <v>PRINCIPLE 1: Protect human rights, dignity, and access to resources</v>
      </c>
      <c r="M105" s="232" t="str">
        <f>IF('Principles (All)'!B108="","",'Principles (All)'!B108)</f>
        <v>Component 1.1: Fundamental human rights are respected, labor rights are protected, and decent living and working conditions are provided, particularly for vulnerable and at-risk groups.</v>
      </c>
      <c r="N105" s="232" t="str">
        <f>IF('Principles (All)'!C108="","",'Principles (All)'!C108)</f>
        <v>1.1.7: Earnings and benefits</v>
      </c>
      <c r="O105" s="299" t="str">
        <f>IF('Principles (All)'!E108="","",'Principles (All)'!E108)</f>
        <v>SRA1.1.7 D.14</v>
      </c>
      <c r="P105" s="300" t="str">
        <f>IF('Principles (All)'!D108="","",'Principles (All)'!D108)</f>
        <v>Low</v>
      </c>
      <c r="Q105" s="233" t="str">
        <f t="shared" si="3"/>
        <v>MEDIUM</v>
      </c>
      <c r="R105" s="234" t="str">
        <f>IF('Principles (All)'!R108="","",'Principles (All)'!R108)</f>
        <v/>
      </c>
      <c r="S105" s="235"/>
      <c r="T105" s="235"/>
      <c r="U105" s="235"/>
    </row>
    <row r="106" spans="9:21" ht="66" hidden="1">
      <c r="I106" s="149">
        <f t="shared" si="2"/>
        <v>0</v>
      </c>
      <c r="J106" s="220">
        <f>IF('Principles (All)'!S109="","",'Principles (All)'!S109)</f>
        <v>0</v>
      </c>
      <c r="K106" s="220"/>
      <c r="L106" s="231" t="str">
        <f>IF('Principles (All)'!A109="","",'Principles (All)'!A109)</f>
        <v>PRINCIPLE 1: Protect human rights, dignity, and access to resources</v>
      </c>
      <c r="M106" s="232" t="str">
        <f>IF('Principles (All)'!B109="","",'Principles (All)'!B109)</f>
        <v>Component 1.1: Fundamental human rights are respected, labor rights are protected, and decent living and working conditions are provided, particularly for vulnerable and at-risk groups.</v>
      </c>
      <c r="N106" s="232" t="str">
        <f>IF('Principles (All)'!C109="","",'Principles (All)'!C109)</f>
        <v>1.1.7: Earnings and benefits</v>
      </c>
      <c r="O106" s="299" t="str">
        <f>IF('Principles (All)'!E109="","",'Principles (All)'!E109)</f>
        <v>SRA1.1.7 D.15</v>
      </c>
      <c r="P106" s="300" t="str">
        <f>IF('Principles (All)'!D109="","",'Principles (All)'!D109)</f>
        <v>Low</v>
      </c>
      <c r="Q106" s="233" t="str">
        <f t="shared" si="3"/>
        <v>MEDIUM</v>
      </c>
      <c r="R106" s="234" t="str">
        <f>IF('Principles (All)'!R109="","",'Principles (All)'!R109)</f>
        <v/>
      </c>
      <c r="S106" s="235"/>
      <c r="T106" s="235"/>
      <c r="U106" s="235"/>
    </row>
    <row r="107" spans="9:21" ht="66" hidden="1">
      <c r="I107" s="149">
        <f t="shared" si="2"/>
        <v>0</v>
      </c>
      <c r="J107" s="220">
        <f>IF('Principles (All)'!S110="","",'Principles (All)'!S110)</f>
        <v>0</v>
      </c>
      <c r="K107" s="220"/>
      <c r="L107" s="231" t="str">
        <f>IF('Principles (All)'!A110="","",'Principles (All)'!A110)</f>
        <v>PRINCIPLE 1: Protect human rights, dignity, and access to resources</v>
      </c>
      <c r="M107" s="232" t="str">
        <f>IF('Principles (All)'!B110="","",'Principles (All)'!B110)</f>
        <v>Component 1.1: Fundamental human rights are respected, labor rights are protected, and decent living and working conditions are provided, particularly for vulnerable and at-risk groups.</v>
      </c>
      <c r="N107" s="232" t="str">
        <f>IF('Principles (All)'!C110="","",'Principles (All)'!C110)</f>
        <v>1.1.7: Earnings and benefits</v>
      </c>
      <c r="O107" s="299" t="str">
        <f>IF('Principles (All)'!E110="","",'Principles (All)'!E110)</f>
        <v>SRA1.1.7 D.15</v>
      </c>
      <c r="P107" s="300" t="str">
        <f>IF('Principles (All)'!D110="","",'Principles (All)'!D110)</f>
        <v>Low</v>
      </c>
      <c r="Q107" s="233" t="str">
        <f t="shared" si="3"/>
        <v>MEDIUM</v>
      </c>
      <c r="R107" s="234" t="str">
        <f>IF('Principles (All)'!R110="","",'Principles (All)'!R110)</f>
        <v/>
      </c>
      <c r="S107" s="235"/>
      <c r="T107" s="235"/>
      <c r="U107" s="235"/>
    </row>
    <row r="108" spans="9:21" ht="66" hidden="1">
      <c r="I108" s="149">
        <f t="shared" si="2"/>
        <v>0</v>
      </c>
      <c r="J108" s="220">
        <f>IF('Principles (All)'!S111="","",'Principles (All)'!S111)</f>
        <v>0</v>
      </c>
      <c r="K108" s="220"/>
      <c r="L108" s="231" t="str">
        <f>IF('Principles (All)'!A111="","",'Principles (All)'!A111)</f>
        <v>PRINCIPLE 1: Protect human rights, dignity, and access to resources</v>
      </c>
      <c r="M108" s="232" t="str">
        <f>IF('Principles (All)'!B111="","",'Principles (All)'!B111)</f>
        <v>Component 1.1: Fundamental human rights are respected, labor rights are protected, and decent living and working conditions are provided, particularly for vulnerable and at-risk groups.</v>
      </c>
      <c r="N108" s="232" t="str">
        <f>IF('Principles (All)'!C111="","",'Principles (All)'!C111)</f>
        <v>1.1.7: Earnings and benefits</v>
      </c>
      <c r="O108" s="299" t="str">
        <f>IF('Principles (All)'!E111="","",'Principles (All)'!E111)</f>
        <v>SRA1.1.7 D.16</v>
      </c>
      <c r="P108" s="300" t="str">
        <f>IF('Principles (All)'!D111="","",'Principles (All)'!D111)</f>
        <v>Low</v>
      </c>
      <c r="Q108" s="233" t="str">
        <f t="shared" si="3"/>
        <v>MEDIUM</v>
      </c>
      <c r="R108" s="234" t="str">
        <f>IF('Principles (All)'!R111="","",'Principles (All)'!R111)</f>
        <v/>
      </c>
      <c r="S108" s="235"/>
      <c r="T108" s="235"/>
      <c r="U108" s="235"/>
    </row>
    <row r="109" spans="9:21" ht="66" hidden="1">
      <c r="I109" s="149">
        <f t="shared" si="2"/>
        <v>0</v>
      </c>
      <c r="J109" s="220">
        <f>IF('Principles (All)'!S112="","",'Principles (All)'!S112)</f>
        <v>0</v>
      </c>
      <c r="K109" s="220"/>
      <c r="L109" s="231" t="str">
        <f>IF('Principles (All)'!A112="","",'Principles (All)'!A112)</f>
        <v>PRINCIPLE 1: Protect human rights, dignity, and access to resources</v>
      </c>
      <c r="M109" s="232" t="str">
        <f>IF('Principles (All)'!B112="","",'Principles (All)'!B112)</f>
        <v>Component 1.1: Fundamental human rights are respected, labor rights are protected, and decent living and working conditions are provided, particularly for vulnerable and at-risk groups.</v>
      </c>
      <c r="N109" s="232" t="str">
        <f>IF('Principles (All)'!C112="","",'Principles (All)'!C112)</f>
        <v>1.1.7: Earnings and benefits</v>
      </c>
      <c r="O109" s="299" t="str">
        <f>IF('Principles (All)'!E112="","",'Principles (All)'!E112)</f>
        <v>SRA1.1.7 D.17</v>
      </c>
      <c r="P109" s="300" t="str">
        <f>IF('Principles (All)'!D112="","",'Principles (All)'!D112)</f>
        <v>Low</v>
      </c>
      <c r="Q109" s="233" t="str">
        <f t="shared" si="3"/>
        <v>MEDIUM</v>
      </c>
      <c r="R109" s="234" t="str">
        <f>IF('Principles (All)'!R112="","",'Principles (All)'!R112)</f>
        <v/>
      </c>
      <c r="S109" s="235"/>
      <c r="T109" s="235"/>
      <c r="U109" s="235"/>
    </row>
    <row r="110" spans="9:21" hidden="1">
      <c r="I110" s="149">
        <f t="shared" si="2"/>
        <v>0</v>
      </c>
      <c r="J110" s="220">
        <f>IF('Principles (All)'!S113="","",'Principles (All)'!S113)</f>
        <v>0</v>
      </c>
      <c r="K110" s="220"/>
      <c r="L110" s="231" t="str">
        <f>IF('Principles (All)'!A113="","",'Principles (All)'!A113)</f>
        <v/>
      </c>
      <c r="M110" s="232" t="str">
        <f>IF('Principles (All)'!B113="","",'Principles (All)'!B113)</f>
        <v/>
      </c>
      <c r="N110" s="232" t="str">
        <f>IF('Principles (All)'!C113="","",'Principles (All)'!C113)</f>
        <v/>
      </c>
      <c r="O110" s="299" t="str">
        <f>IF('Principles (All)'!E113="","",'Principles (All)'!E113)</f>
        <v/>
      </c>
      <c r="P110" s="300" t="str">
        <f>IF('Principles (All)'!D113="","",'Principles (All)'!D113)</f>
        <v/>
      </c>
      <c r="Q110" s="233" t="str">
        <f t="shared" si="3"/>
        <v/>
      </c>
      <c r="R110" s="234" t="str">
        <f>IF('Principles (All)'!R113="","",'Principles (All)'!R113)</f>
        <v/>
      </c>
      <c r="S110" s="235"/>
      <c r="T110" s="235"/>
      <c r="U110" s="235"/>
    </row>
    <row r="111" spans="9:21" hidden="1">
      <c r="I111" s="149">
        <f t="shared" si="2"/>
        <v>0</v>
      </c>
      <c r="J111" s="220">
        <f>IF('Principles (All)'!S114="","",'Principles (All)'!S114)</f>
        <v>0</v>
      </c>
      <c r="K111" s="220"/>
      <c r="L111" s="231" t="str">
        <f>IF('Principles (All)'!A114="","",'Principles (All)'!A114)</f>
        <v/>
      </c>
      <c r="M111" s="232" t="str">
        <f>IF('Principles (All)'!B114="","",'Principles (All)'!B114)</f>
        <v/>
      </c>
      <c r="N111" s="232" t="str">
        <f>IF('Principles (All)'!C114="","",'Principles (All)'!C114)</f>
        <v/>
      </c>
      <c r="O111" s="299" t="str">
        <f>IF('Principles (All)'!E114="","",'Principles (All)'!E114)</f>
        <v/>
      </c>
      <c r="P111" s="300" t="str">
        <f>IF('Principles (All)'!D114="","",'Principles (All)'!D114)</f>
        <v/>
      </c>
      <c r="Q111" s="233" t="str">
        <f t="shared" si="3"/>
        <v/>
      </c>
      <c r="R111" s="234" t="str">
        <f>IF('Principles (All)'!R114="","",'Principles (All)'!R114)</f>
        <v/>
      </c>
      <c r="S111" s="235"/>
      <c r="T111" s="235"/>
      <c r="U111" s="235"/>
    </row>
    <row r="112" spans="9:21" ht="66" hidden="1">
      <c r="I112" s="149">
        <f t="shared" si="2"/>
        <v>0</v>
      </c>
      <c r="J112" s="220">
        <f>IF('Principles (All)'!S115="","",'Principles (All)'!S115)</f>
        <v>0</v>
      </c>
      <c r="K112" s="220"/>
      <c r="L112" s="231" t="str">
        <f>IF('Principles (All)'!A115="","",'Principles (All)'!A115)</f>
        <v>PRINCIPLE 1: Protect human rights, dignity, and access to resources</v>
      </c>
      <c r="M112" s="232" t="str">
        <f>IF('Principles (All)'!B115="","",'Principles (All)'!B115)</f>
        <v>Component 1.1: Fundamental human rights are respected, labor rights are protected, and decent living and working conditions are provided, particularly for vulnerable and at-risk groups.</v>
      </c>
      <c r="N112" s="232" t="str">
        <f>IF('Principles (All)'!C115="","",'Principles (All)'!C115)</f>
        <v>1.1.8: Adequate rest</v>
      </c>
      <c r="O112" s="299" t="str">
        <f>IF('Principles (All)'!E115="","",'Principles (All)'!E115)</f>
        <v>SRA1.1.8 D.1</v>
      </c>
      <c r="P112" s="300" t="str">
        <f>IF('Principles (All)'!D115="","",'Principles (All)'!D115)</f>
        <v>Medium</v>
      </c>
      <c r="Q112" s="233" t="str">
        <f t="shared" si="3"/>
        <v>HIGH</v>
      </c>
      <c r="R112" s="234" t="str">
        <f>IF('Principles (All)'!R115="","",'Principles (All)'!R115)</f>
        <v/>
      </c>
      <c r="S112" s="235"/>
      <c r="T112" s="235"/>
      <c r="U112" s="235"/>
    </row>
    <row r="113" spans="9:21" ht="66" hidden="1">
      <c r="I113" s="149">
        <f t="shared" si="2"/>
        <v>0</v>
      </c>
      <c r="J113" s="220">
        <f>IF('Principles (All)'!S116="","",'Principles (All)'!S116)</f>
        <v>0</v>
      </c>
      <c r="K113" s="220"/>
      <c r="L113" s="231" t="str">
        <f>IF('Principles (All)'!A116="","",'Principles (All)'!A116)</f>
        <v>PRINCIPLE 1: Protect human rights, dignity, and access to resources</v>
      </c>
      <c r="M113" s="232" t="str">
        <f>IF('Principles (All)'!B116="","",'Principles (All)'!B116)</f>
        <v>Component 1.1: Fundamental human rights are respected, labor rights are protected, and decent living and working conditions are provided, particularly for vulnerable and at-risk groups.</v>
      </c>
      <c r="N113" s="232" t="str">
        <f>IF('Principles (All)'!C116="","",'Principles (All)'!C116)</f>
        <v>1.1.8: Adequate rest</v>
      </c>
      <c r="O113" s="299" t="str">
        <f>IF('Principles (All)'!E116="","",'Principles (All)'!E116)</f>
        <v>SRA1.1.8 D.2</v>
      </c>
      <c r="P113" s="300" t="str">
        <f>IF('Principles (All)'!D116="","",'Principles (All)'!D116)</f>
        <v>Medium</v>
      </c>
      <c r="Q113" s="233" t="str">
        <f t="shared" si="3"/>
        <v>HIGH</v>
      </c>
      <c r="R113" s="234" t="str">
        <f>IF('Principles (All)'!R116="","",'Principles (All)'!R116)</f>
        <v/>
      </c>
      <c r="S113" s="235"/>
      <c r="T113" s="235"/>
      <c r="U113" s="235"/>
    </row>
    <row r="114" spans="9:21" ht="66" hidden="1">
      <c r="I114" s="149">
        <f t="shared" si="2"/>
        <v>0</v>
      </c>
      <c r="J114" s="220">
        <f>IF('Principles (All)'!S117="","",'Principles (All)'!S117)</f>
        <v>0</v>
      </c>
      <c r="K114" s="220"/>
      <c r="L114" s="231" t="str">
        <f>IF('Principles (All)'!A117="","",'Principles (All)'!A117)</f>
        <v>PRINCIPLE 1: Protect human rights, dignity, and access to resources</v>
      </c>
      <c r="M114" s="232" t="str">
        <f>IF('Principles (All)'!B117="","",'Principles (All)'!B117)</f>
        <v>Component 1.1: Fundamental human rights are respected, labor rights are protected, and decent living and working conditions are provided, particularly for vulnerable and at-risk groups.</v>
      </c>
      <c r="N114" s="232" t="str">
        <f>IF('Principles (All)'!C117="","",'Principles (All)'!C117)</f>
        <v>1.1.8: Adequate rest</v>
      </c>
      <c r="O114" s="299" t="str">
        <f>IF('Principles (All)'!E117="","",'Principles (All)'!E117)</f>
        <v>SRA1.1.8 D.3</v>
      </c>
      <c r="P114" s="300" t="str">
        <f>IF('Principles (All)'!D117="","",'Principles (All)'!D117)</f>
        <v>Medium</v>
      </c>
      <c r="Q114" s="233" t="str">
        <f t="shared" si="3"/>
        <v>HIGH</v>
      </c>
      <c r="R114" s="234" t="str">
        <f>IF('Principles (All)'!R117="","",'Principles (All)'!R117)</f>
        <v/>
      </c>
      <c r="S114" s="235"/>
      <c r="T114" s="235"/>
      <c r="U114" s="235"/>
    </row>
    <row r="115" spans="9:21" ht="66" hidden="1">
      <c r="I115" s="149">
        <f t="shared" si="2"/>
        <v>0</v>
      </c>
      <c r="J115" s="220">
        <f>IF('Principles (All)'!S118="","",'Principles (All)'!S118)</f>
        <v>0</v>
      </c>
      <c r="K115" s="220"/>
      <c r="L115" s="231" t="str">
        <f>IF('Principles (All)'!A118="","",'Principles (All)'!A118)</f>
        <v>PRINCIPLE 1: Protect human rights, dignity, and access to resources</v>
      </c>
      <c r="M115" s="232" t="str">
        <f>IF('Principles (All)'!B118="","",'Principles (All)'!B118)</f>
        <v>Component 1.1: Fundamental human rights are respected, labor rights are protected, and decent living and working conditions are provided, particularly for vulnerable and at-risk groups.</v>
      </c>
      <c r="N115" s="232" t="str">
        <f>IF('Principles (All)'!C118="","",'Principles (All)'!C118)</f>
        <v>1.1.8: Adequate rest</v>
      </c>
      <c r="O115" s="299" t="str">
        <f>IF('Principles (All)'!E118="","",'Principles (All)'!E118)</f>
        <v>SRA1.1.8 D.4</v>
      </c>
      <c r="P115" s="300" t="str">
        <f>IF('Principles (All)'!D118="","",'Principles (All)'!D118)</f>
        <v>Medium</v>
      </c>
      <c r="Q115" s="233" t="str">
        <f t="shared" si="3"/>
        <v>HIGH</v>
      </c>
      <c r="R115" s="234" t="str">
        <f>IF('Principles (All)'!R118="","",'Principles (All)'!R118)</f>
        <v/>
      </c>
      <c r="S115" s="235"/>
      <c r="T115" s="235"/>
      <c r="U115" s="235"/>
    </row>
    <row r="116" spans="9:21" ht="66" hidden="1">
      <c r="I116" s="149">
        <f t="shared" si="2"/>
        <v>0</v>
      </c>
      <c r="J116" s="220">
        <f>IF('Principles (All)'!S119="","",'Principles (All)'!S119)</f>
        <v>0</v>
      </c>
      <c r="K116" s="220"/>
      <c r="L116" s="231" t="str">
        <f>IF('Principles (All)'!A119="","",'Principles (All)'!A119)</f>
        <v>PRINCIPLE 1: Protect human rights, dignity, and access to resources</v>
      </c>
      <c r="M116" s="232" t="str">
        <f>IF('Principles (All)'!B119="","",'Principles (All)'!B119)</f>
        <v>Component 1.1: Fundamental human rights are respected, labor rights are protected, and decent living and working conditions are provided, particularly for vulnerable and at-risk groups.</v>
      </c>
      <c r="N116" s="232" t="str">
        <f>IF('Principles (All)'!C119="","",'Principles (All)'!C119)</f>
        <v>1.1.8: Adequate rest</v>
      </c>
      <c r="O116" s="299" t="str">
        <f>IF('Principles (All)'!E119="","",'Principles (All)'!E119)</f>
        <v>SRA1.1.8 D.5</v>
      </c>
      <c r="P116" s="300" t="str">
        <f>IF('Principles (All)'!D119="","",'Principles (All)'!D119)</f>
        <v>Medium</v>
      </c>
      <c r="Q116" s="233" t="str">
        <f t="shared" si="3"/>
        <v>HIGH</v>
      </c>
      <c r="R116" s="234" t="str">
        <f>IF('Principles (All)'!R119="","",'Principles (All)'!R119)</f>
        <v/>
      </c>
      <c r="S116" s="235"/>
      <c r="T116" s="235"/>
      <c r="U116" s="235"/>
    </row>
    <row r="117" spans="9:21" ht="66" hidden="1">
      <c r="I117" s="149">
        <f t="shared" si="2"/>
        <v>0</v>
      </c>
      <c r="J117" s="220">
        <f>IF('Principles (All)'!S120="","",'Principles (All)'!S120)</f>
        <v>0</v>
      </c>
      <c r="K117" s="220"/>
      <c r="L117" s="231" t="str">
        <f>IF('Principles (All)'!A120="","",'Principles (All)'!A120)</f>
        <v>PRINCIPLE 1: Protect human rights, dignity, and access to resources</v>
      </c>
      <c r="M117" s="232" t="str">
        <f>IF('Principles (All)'!B120="","",'Principles (All)'!B120)</f>
        <v>Component 1.1: Fundamental human rights are respected, labor rights are protected, and decent living and working conditions are provided, particularly for vulnerable and at-risk groups.</v>
      </c>
      <c r="N117" s="232" t="str">
        <f>IF('Principles (All)'!C120="","",'Principles (All)'!C120)</f>
        <v>1.1.8: Adequate rest</v>
      </c>
      <c r="O117" s="299" t="str">
        <f>IF('Principles (All)'!E120="","",'Principles (All)'!E120)</f>
        <v>SRA1.1.8 D.6</v>
      </c>
      <c r="P117" s="300" t="str">
        <f>IF('Principles (All)'!D120="","",'Principles (All)'!D120)</f>
        <v>Medium</v>
      </c>
      <c r="Q117" s="233" t="str">
        <f t="shared" si="3"/>
        <v>HIGH</v>
      </c>
      <c r="R117" s="234" t="str">
        <f>IF('Principles (All)'!R120="","",'Principles (All)'!R120)</f>
        <v/>
      </c>
      <c r="S117" s="235"/>
      <c r="T117" s="235"/>
      <c r="U117" s="235"/>
    </row>
    <row r="118" spans="9:21" ht="66" hidden="1">
      <c r="I118" s="149">
        <f t="shared" si="2"/>
        <v>0</v>
      </c>
      <c r="J118" s="220">
        <f>IF('Principles (All)'!S121="","",'Principles (All)'!S121)</f>
        <v>0</v>
      </c>
      <c r="K118" s="220"/>
      <c r="L118" s="231" t="str">
        <f>IF('Principles (All)'!A121="","",'Principles (All)'!A121)</f>
        <v>PRINCIPLE 1: Protect human rights, dignity, and access to resources</v>
      </c>
      <c r="M118" s="232" t="str">
        <f>IF('Principles (All)'!B121="","",'Principles (All)'!B121)</f>
        <v>Component 1.1: Fundamental human rights are respected, labor rights are protected, and decent living and working conditions are provided, particularly for vulnerable and at-risk groups.</v>
      </c>
      <c r="N118" s="232" t="str">
        <f>IF('Principles (All)'!C121="","",'Principles (All)'!C121)</f>
        <v>1.1.8: Adequate rest</v>
      </c>
      <c r="O118" s="299" t="str">
        <f>IF('Principles (All)'!E121="","",'Principles (All)'!E121)</f>
        <v>SRA1.1.8 D.7</v>
      </c>
      <c r="P118" s="300" t="str">
        <f>IF('Principles (All)'!D121="","",'Principles (All)'!D121)</f>
        <v>Low</v>
      </c>
      <c r="Q118" s="233" t="str">
        <f t="shared" si="3"/>
        <v>MEDIUM</v>
      </c>
      <c r="R118" s="234" t="str">
        <f>IF('Principles (All)'!R121="","",'Principles (All)'!R121)</f>
        <v/>
      </c>
      <c r="S118" s="235"/>
      <c r="T118" s="235"/>
      <c r="U118" s="235"/>
    </row>
    <row r="119" spans="9:21" ht="66" hidden="1">
      <c r="I119" s="149">
        <f t="shared" si="2"/>
        <v>0</v>
      </c>
      <c r="J119" s="220">
        <f>IF('Principles (All)'!S122="","",'Principles (All)'!S122)</f>
        <v>0</v>
      </c>
      <c r="K119" s="220"/>
      <c r="L119" s="231" t="str">
        <f>IF('Principles (All)'!A122="","",'Principles (All)'!A122)</f>
        <v>PRINCIPLE 1: Protect human rights, dignity, and access to resources</v>
      </c>
      <c r="M119" s="232" t="str">
        <f>IF('Principles (All)'!B122="","",'Principles (All)'!B122)</f>
        <v>Component 1.1: Fundamental human rights are respected, labor rights are protected, and decent living and working conditions are provided, particularly for vulnerable and at-risk groups.</v>
      </c>
      <c r="N119" s="232" t="str">
        <f>IF('Principles (All)'!C122="","",'Principles (All)'!C122)</f>
        <v>1.1.8: Adequate rest</v>
      </c>
      <c r="O119" s="299" t="str">
        <f>IF('Principles (All)'!E122="","",'Principles (All)'!E122)</f>
        <v>SRA1.1.8 D.8</v>
      </c>
      <c r="P119" s="300" t="str">
        <f>IF('Principles (All)'!D122="","",'Principles (All)'!D122)</f>
        <v>Low</v>
      </c>
      <c r="Q119" s="233" t="str">
        <f t="shared" si="3"/>
        <v>MEDIUM</v>
      </c>
      <c r="R119" s="234" t="str">
        <f>IF('Principles (All)'!R122="","",'Principles (All)'!R122)</f>
        <v/>
      </c>
      <c r="S119" s="235"/>
      <c r="T119" s="235"/>
      <c r="U119" s="235"/>
    </row>
    <row r="120" spans="9:21" ht="66" hidden="1">
      <c r="I120" s="149">
        <f t="shared" si="2"/>
        <v>0</v>
      </c>
      <c r="J120" s="220">
        <f>IF('Principles (All)'!S123="","",'Principles (All)'!S123)</f>
        <v>0</v>
      </c>
      <c r="K120" s="220"/>
      <c r="L120" s="231" t="str">
        <f>IF('Principles (All)'!A123="","",'Principles (All)'!A123)</f>
        <v>PRINCIPLE 1: Protect human rights, dignity, and access to resources</v>
      </c>
      <c r="M120" s="232" t="str">
        <f>IF('Principles (All)'!B123="","",'Principles (All)'!B123)</f>
        <v>Component 1.1: Fundamental human rights are respected, labor rights are protected, and decent living and working conditions are provided, particularly for vulnerable and at-risk groups.</v>
      </c>
      <c r="N120" s="232" t="str">
        <f>IF('Principles (All)'!C123="","",'Principles (All)'!C123)</f>
        <v>1.1.8: Adequate rest</v>
      </c>
      <c r="O120" s="299" t="str">
        <f>IF('Principles (All)'!E123="","",'Principles (All)'!E123)</f>
        <v>SRA1.1.8 D.9</v>
      </c>
      <c r="P120" s="300" t="str">
        <f>IF('Principles (All)'!D123="","",'Principles (All)'!D123)</f>
        <v>Low</v>
      </c>
      <c r="Q120" s="233" t="str">
        <f t="shared" si="3"/>
        <v>MEDIUM</v>
      </c>
      <c r="R120" s="234" t="str">
        <f>IF('Principles (All)'!R123="","",'Principles (All)'!R123)</f>
        <v/>
      </c>
      <c r="S120" s="235"/>
      <c r="T120" s="235"/>
      <c r="U120" s="235"/>
    </row>
    <row r="121" spans="9:21" ht="66" hidden="1">
      <c r="I121" s="149">
        <f t="shared" si="2"/>
        <v>0</v>
      </c>
      <c r="J121" s="220">
        <f>IF('Principles (All)'!S124="","",'Principles (All)'!S124)</f>
        <v>0</v>
      </c>
      <c r="K121" s="220"/>
      <c r="L121" s="231" t="str">
        <f>IF('Principles (All)'!A124="","",'Principles (All)'!A124)</f>
        <v>PRINCIPLE 1: Protect human rights, dignity, and access to resources</v>
      </c>
      <c r="M121" s="232" t="str">
        <f>IF('Principles (All)'!B124="","",'Principles (All)'!B124)</f>
        <v>Component 1.1: Fundamental human rights are respected, labor rights are protected, and decent living and working conditions are provided, particularly for vulnerable and at-risk groups.</v>
      </c>
      <c r="N121" s="232" t="str">
        <f>IF('Principles (All)'!C124="","",'Principles (All)'!C124)</f>
        <v>1.1.8: Adequate rest</v>
      </c>
      <c r="O121" s="299" t="str">
        <f>IF('Principles (All)'!E124="","",'Principles (All)'!E124)</f>
        <v>SRA1.1.8 D.10</v>
      </c>
      <c r="P121" s="300" t="str">
        <f>IF('Principles (All)'!D124="","",'Principles (All)'!D124)</f>
        <v>Low</v>
      </c>
      <c r="Q121" s="233" t="str">
        <f t="shared" si="3"/>
        <v>MEDIUM</v>
      </c>
      <c r="R121" s="234" t="str">
        <f>IF('Principles (All)'!R124="","",'Principles (All)'!R124)</f>
        <v/>
      </c>
      <c r="S121" s="235"/>
      <c r="T121" s="235"/>
      <c r="U121" s="235"/>
    </row>
    <row r="122" spans="9:21" hidden="1">
      <c r="I122" s="149">
        <f t="shared" si="2"/>
        <v>0</v>
      </c>
      <c r="J122" s="220">
        <f>IF('Principles (All)'!S125="","",'Principles (All)'!S125)</f>
        <v>0</v>
      </c>
      <c r="K122" s="220"/>
      <c r="L122" s="231" t="str">
        <f>IF('Principles (All)'!A125="","",'Principles (All)'!A125)</f>
        <v/>
      </c>
      <c r="M122" s="232" t="str">
        <f>IF('Principles (All)'!B125="","",'Principles (All)'!B125)</f>
        <v/>
      </c>
      <c r="N122" s="232" t="str">
        <f>IF('Principles (All)'!C125="","",'Principles (All)'!C125)</f>
        <v/>
      </c>
      <c r="O122" s="299" t="str">
        <f>IF('Principles (All)'!E125="","",'Principles (All)'!E125)</f>
        <v/>
      </c>
      <c r="P122" s="300" t="str">
        <f>IF('Principles (All)'!D125="","",'Principles (All)'!D125)</f>
        <v/>
      </c>
      <c r="Q122" s="233" t="str">
        <f t="shared" si="3"/>
        <v/>
      </c>
      <c r="R122" s="234" t="str">
        <f>IF('Principles (All)'!R125="","",'Principles (All)'!R125)</f>
        <v/>
      </c>
      <c r="S122" s="235"/>
      <c r="T122" s="235"/>
      <c r="U122" s="235"/>
    </row>
    <row r="123" spans="9:21" hidden="1">
      <c r="I123" s="149">
        <f t="shared" si="2"/>
        <v>0</v>
      </c>
      <c r="J123" s="220">
        <f>IF('Principles (All)'!S126="","",'Principles (All)'!S126)</f>
        <v>0</v>
      </c>
      <c r="K123" s="220"/>
      <c r="L123" s="231" t="str">
        <f>IF('Principles (All)'!A126="","",'Principles (All)'!A126)</f>
        <v/>
      </c>
      <c r="M123" s="232" t="str">
        <f>IF('Principles (All)'!B126="","",'Principles (All)'!B126)</f>
        <v/>
      </c>
      <c r="N123" s="232" t="str">
        <f>IF('Principles (All)'!C126="","",'Principles (All)'!C126)</f>
        <v/>
      </c>
      <c r="O123" s="299" t="str">
        <f>IF('Principles (All)'!E126="","",'Principles (All)'!E126)</f>
        <v/>
      </c>
      <c r="P123" s="300" t="str">
        <f>IF('Principles (All)'!D126="","",'Principles (All)'!D126)</f>
        <v/>
      </c>
      <c r="Q123" s="233" t="str">
        <f t="shared" si="3"/>
        <v/>
      </c>
      <c r="R123" s="234" t="str">
        <f>IF('Principles (All)'!R126="","",'Principles (All)'!R126)</f>
        <v/>
      </c>
      <c r="S123" s="235"/>
      <c r="T123" s="235"/>
      <c r="U123" s="235"/>
    </row>
    <row r="124" spans="9:21" ht="66" hidden="1">
      <c r="I124" s="149">
        <f t="shared" si="2"/>
        <v>0</v>
      </c>
      <c r="J124" s="220">
        <f>IF('Principles (All)'!S127="","",'Principles (All)'!S127)</f>
        <v>0</v>
      </c>
      <c r="K124" s="220"/>
      <c r="L124" s="231" t="str">
        <f>IF('Principles (All)'!A127="","",'Principles (All)'!A127)</f>
        <v>PRINCIPLE 1: Protect human rights, dignity, and access to resources</v>
      </c>
      <c r="M124" s="232" t="str">
        <f>IF('Principles (All)'!B127="","",'Principles (All)'!B127)</f>
        <v>Component 1.1: Fundamental human rights are respected, labor rights are protected, and decent living and working conditions are provided, particularly for vulnerable and at-risk groups.</v>
      </c>
      <c r="N124" s="232" t="str">
        <f>IF('Principles (All)'!C127="","",'Principles (All)'!C127)</f>
        <v>1.1.9: Access to basic services for worker housing and liveaboard vessels</v>
      </c>
      <c r="O124" s="299" t="str">
        <f>IF('Principles (All)'!E127="","",'Principles (All)'!E127)</f>
        <v>SRA1.1.9 D.1</v>
      </c>
      <c r="P124" s="300" t="str">
        <f>IF('Principles (All)'!D127="","",'Principles (All)'!D127)</f>
        <v>Medium</v>
      </c>
      <c r="Q124" s="233" t="str">
        <f t="shared" si="3"/>
        <v>HIGH</v>
      </c>
      <c r="R124" s="234" t="str">
        <f>IF('Principles (All)'!R127="","",'Principles (All)'!R127)</f>
        <v/>
      </c>
      <c r="S124" s="235"/>
      <c r="T124" s="235"/>
      <c r="U124" s="235"/>
    </row>
    <row r="125" spans="9:21" ht="66" hidden="1">
      <c r="I125" s="149">
        <f t="shared" si="2"/>
        <v>0</v>
      </c>
      <c r="J125" s="220">
        <f>IF('Principles (All)'!S128="","",'Principles (All)'!S128)</f>
        <v>0</v>
      </c>
      <c r="K125" s="220"/>
      <c r="L125" s="231" t="str">
        <f>IF('Principles (All)'!A128="","",'Principles (All)'!A128)</f>
        <v>PRINCIPLE 1: Protect human rights, dignity, and access to resources</v>
      </c>
      <c r="M125" s="232" t="str">
        <f>IF('Principles (All)'!B128="","",'Principles (All)'!B128)</f>
        <v>Component 1.1: Fundamental human rights are respected, labor rights are protected, and decent living and working conditions are provided, particularly for vulnerable and at-risk groups.</v>
      </c>
      <c r="N125" s="232" t="str">
        <f>IF('Principles (All)'!C128="","",'Principles (All)'!C128)</f>
        <v>1.1.9: Access to basic services for worker housing and liveaboard vessels</v>
      </c>
      <c r="O125" s="299" t="str">
        <f>IF('Principles (All)'!E128="","",'Principles (All)'!E128)</f>
        <v>SRA1.1.9 D.2</v>
      </c>
      <c r="P125" s="300" t="str">
        <f>IF('Principles (All)'!D128="","",'Principles (All)'!D128)</f>
        <v>Medium</v>
      </c>
      <c r="Q125" s="233" t="str">
        <f t="shared" si="3"/>
        <v>HIGH</v>
      </c>
      <c r="R125" s="234" t="str">
        <f>IF('Principles (All)'!R128="","",'Principles (All)'!R128)</f>
        <v/>
      </c>
      <c r="S125" s="235"/>
      <c r="T125" s="235"/>
      <c r="U125" s="235"/>
    </row>
    <row r="126" spans="9:21" ht="66" hidden="1">
      <c r="I126" s="149">
        <f t="shared" si="2"/>
        <v>0</v>
      </c>
      <c r="J126" s="220">
        <f>IF('Principles (All)'!S129="","",'Principles (All)'!S129)</f>
        <v>0</v>
      </c>
      <c r="K126" s="220"/>
      <c r="L126" s="231" t="str">
        <f>IF('Principles (All)'!A129="","",'Principles (All)'!A129)</f>
        <v>PRINCIPLE 1: Protect human rights, dignity, and access to resources</v>
      </c>
      <c r="M126" s="232" t="str">
        <f>IF('Principles (All)'!B129="","",'Principles (All)'!B129)</f>
        <v>Component 1.1: Fundamental human rights are respected, labor rights are protected, and decent living and working conditions are provided, particularly for vulnerable and at-risk groups.</v>
      </c>
      <c r="N126" s="232" t="str">
        <f>IF('Principles (All)'!C129="","",'Principles (All)'!C129)</f>
        <v>1.1.9: Access to basic services for worker housing and liveaboard vessels</v>
      </c>
      <c r="O126" s="299" t="str">
        <f>IF('Principles (All)'!E129="","",'Principles (All)'!E129)</f>
        <v>SRA1.1.9 D.3</v>
      </c>
      <c r="P126" s="300" t="str">
        <f>IF('Principles (All)'!D129="","",'Principles (All)'!D129)</f>
        <v>Medium</v>
      </c>
      <c r="Q126" s="233" t="str">
        <f t="shared" si="3"/>
        <v>HIGH</v>
      </c>
      <c r="R126" s="234" t="str">
        <f>IF('Principles (All)'!R129="","",'Principles (All)'!R129)</f>
        <v/>
      </c>
      <c r="S126" s="235"/>
      <c r="T126" s="235"/>
      <c r="U126" s="235"/>
    </row>
    <row r="127" spans="9:21" ht="66" hidden="1">
      <c r="I127" s="149">
        <f t="shared" si="2"/>
        <v>0</v>
      </c>
      <c r="J127" s="220">
        <f>IF('Principles (All)'!S130="","",'Principles (All)'!S130)</f>
        <v>0</v>
      </c>
      <c r="K127" s="220"/>
      <c r="L127" s="231" t="str">
        <f>IF('Principles (All)'!A130="","",'Principles (All)'!A130)</f>
        <v>PRINCIPLE 1: Protect human rights, dignity, and access to resources</v>
      </c>
      <c r="M127" s="232" t="str">
        <f>IF('Principles (All)'!B130="","",'Principles (All)'!B130)</f>
        <v>Component 1.1: Fundamental human rights are respected, labor rights are protected, and decent living and working conditions are provided, particularly for vulnerable and at-risk groups.</v>
      </c>
      <c r="N127" s="232" t="str">
        <f>IF('Principles (All)'!C130="","",'Principles (All)'!C130)</f>
        <v>1.1.9: Access to basic services for worker housing and liveaboard vessels</v>
      </c>
      <c r="O127" s="299" t="str">
        <f>IF('Principles (All)'!E130="","",'Principles (All)'!E130)</f>
        <v>SRA1.1.9 D.4</v>
      </c>
      <c r="P127" s="300" t="str">
        <f>IF('Principles (All)'!D130="","",'Principles (All)'!D130)</f>
        <v>Medium</v>
      </c>
      <c r="Q127" s="233" t="str">
        <f t="shared" si="3"/>
        <v>HIGH</v>
      </c>
      <c r="R127" s="234" t="str">
        <f>IF('Principles (All)'!R130="","",'Principles (All)'!R130)</f>
        <v/>
      </c>
      <c r="S127" s="235"/>
      <c r="T127" s="235"/>
      <c r="U127" s="235"/>
    </row>
    <row r="128" spans="9:21" ht="66" hidden="1">
      <c r="I128" s="149">
        <f t="shared" si="2"/>
        <v>0</v>
      </c>
      <c r="J128" s="220">
        <f>IF('Principles (All)'!S131="","",'Principles (All)'!S131)</f>
        <v>0</v>
      </c>
      <c r="K128" s="220"/>
      <c r="L128" s="231" t="str">
        <f>IF('Principles (All)'!A131="","",'Principles (All)'!A131)</f>
        <v>PRINCIPLE 1: Protect human rights, dignity, and access to resources</v>
      </c>
      <c r="M128" s="232" t="str">
        <f>IF('Principles (All)'!B131="","",'Principles (All)'!B131)</f>
        <v>Component 1.1: Fundamental human rights are respected, labor rights are protected, and decent living and working conditions are provided, particularly for vulnerable and at-risk groups.</v>
      </c>
      <c r="N128" s="232" t="str">
        <f>IF('Principles (All)'!C131="","",'Principles (All)'!C131)</f>
        <v>1.1.9: Access to basic services for worker housing and liveaboard vessels</v>
      </c>
      <c r="O128" s="299" t="str">
        <f>IF('Principles (All)'!E131="","",'Principles (All)'!E131)</f>
        <v>SRA1.1.9 D.5</v>
      </c>
      <c r="P128" s="300" t="str">
        <f>IF('Principles (All)'!D131="","",'Principles (All)'!D131)</f>
        <v>Medium</v>
      </c>
      <c r="Q128" s="233" t="str">
        <f t="shared" si="3"/>
        <v>HIGH</v>
      </c>
      <c r="R128" s="234" t="str">
        <f>IF('Principles (All)'!R131="","",'Principles (All)'!R131)</f>
        <v/>
      </c>
      <c r="S128" s="235"/>
      <c r="T128" s="235"/>
      <c r="U128" s="235"/>
    </row>
    <row r="129" spans="9:21" ht="66" hidden="1">
      <c r="I129" s="149">
        <f t="shared" si="2"/>
        <v>0</v>
      </c>
      <c r="J129" s="220">
        <f>IF('Principles (All)'!S132="","",'Principles (All)'!S132)</f>
        <v>0</v>
      </c>
      <c r="K129" s="220"/>
      <c r="L129" s="231" t="str">
        <f>IF('Principles (All)'!A132="","",'Principles (All)'!A132)</f>
        <v>PRINCIPLE 1: Protect human rights, dignity, and access to resources</v>
      </c>
      <c r="M129" s="232" t="str">
        <f>IF('Principles (All)'!B132="","",'Principles (All)'!B132)</f>
        <v>Component 1.1: Fundamental human rights are respected, labor rights are protected, and decent living and working conditions are provided, particularly for vulnerable and at-risk groups.</v>
      </c>
      <c r="N129" s="232" t="str">
        <f>IF('Principles (All)'!C132="","",'Principles (All)'!C132)</f>
        <v>1.1.9: Access to basic services for worker housing and liveaboard vessels</v>
      </c>
      <c r="O129" s="299" t="str">
        <f>IF('Principles (All)'!E132="","",'Principles (All)'!E132)</f>
        <v>SRA1.1.9 D.6</v>
      </c>
      <c r="P129" s="300" t="str">
        <f>IF('Principles (All)'!D132="","",'Principles (All)'!D132)</f>
        <v>Medium</v>
      </c>
      <c r="Q129" s="233" t="str">
        <f t="shared" si="3"/>
        <v>HIGH</v>
      </c>
      <c r="R129" s="234" t="str">
        <f>IF('Principles (All)'!R132="","",'Principles (All)'!R132)</f>
        <v/>
      </c>
      <c r="S129" s="235"/>
      <c r="T129" s="235"/>
      <c r="U129" s="235"/>
    </row>
    <row r="130" spans="9:21" ht="66" hidden="1">
      <c r="I130" s="149">
        <f t="shared" si="2"/>
        <v>0</v>
      </c>
      <c r="J130" s="220">
        <f>IF('Principles (All)'!S133="","",'Principles (All)'!S133)</f>
        <v>0</v>
      </c>
      <c r="K130" s="220"/>
      <c r="L130" s="231" t="str">
        <f>IF('Principles (All)'!A133="","",'Principles (All)'!A133)</f>
        <v>PRINCIPLE 1: Protect human rights, dignity, and access to resources</v>
      </c>
      <c r="M130" s="232" t="str">
        <f>IF('Principles (All)'!B133="","",'Principles (All)'!B133)</f>
        <v>Component 1.1: Fundamental human rights are respected, labor rights are protected, and decent living and working conditions are provided, particularly for vulnerable and at-risk groups.</v>
      </c>
      <c r="N130" s="232" t="str">
        <f>IF('Principles (All)'!C133="","",'Principles (All)'!C133)</f>
        <v>1.1.9: Access to basic services for worker housing and liveaboard vessels</v>
      </c>
      <c r="O130" s="299" t="str">
        <f>IF('Principles (All)'!E133="","",'Principles (All)'!E133)</f>
        <v>SRA1.1.9 D.7</v>
      </c>
      <c r="P130" s="300" t="str">
        <f>IF('Principles (All)'!D133="","",'Principles (All)'!D133)</f>
        <v>Medium</v>
      </c>
      <c r="Q130" s="233" t="str">
        <f t="shared" si="3"/>
        <v>HIGH</v>
      </c>
      <c r="R130" s="234" t="str">
        <f>IF('Principles (All)'!R133="","",'Principles (All)'!R133)</f>
        <v/>
      </c>
      <c r="S130" s="235"/>
      <c r="T130" s="235"/>
      <c r="U130" s="235"/>
    </row>
    <row r="131" spans="9:21" ht="66" hidden="1">
      <c r="I131" s="149">
        <f t="shared" si="2"/>
        <v>0</v>
      </c>
      <c r="J131" s="220">
        <f>IF('Principles (All)'!S134="","",'Principles (All)'!S134)</f>
        <v>0</v>
      </c>
      <c r="K131" s="220"/>
      <c r="L131" s="231" t="str">
        <f>IF('Principles (All)'!A134="","",'Principles (All)'!A134)</f>
        <v>PRINCIPLE 1: Protect human rights, dignity, and access to resources</v>
      </c>
      <c r="M131" s="232" t="str">
        <f>IF('Principles (All)'!B134="","",'Principles (All)'!B134)</f>
        <v>Component 1.1: Fundamental human rights are respected, labor rights are protected, and decent living and working conditions are provided, particularly for vulnerable and at-risk groups.</v>
      </c>
      <c r="N131" s="232" t="str">
        <f>IF('Principles (All)'!C134="","",'Principles (All)'!C134)</f>
        <v>1.1.9: Access to basic services for worker housing and liveaboard vessels</v>
      </c>
      <c r="O131" s="299" t="str">
        <f>IF('Principles (All)'!E134="","",'Principles (All)'!E134)</f>
        <v>SRA1.1.9 D.8</v>
      </c>
      <c r="P131" s="300" t="str">
        <f>IF('Principles (All)'!D134="","",'Principles (All)'!D134)</f>
        <v>Medium</v>
      </c>
      <c r="Q131" s="233" t="str">
        <f t="shared" si="3"/>
        <v>HIGH</v>
      </c>
      <c r="R131" s="234" t="str">
        <f>IF('Principles (All)'!R134="","",'Principles (All)'!R134)</f>
        <v/>
      </c>
      <c r="S131" s="235"/>
      <c r="T131" s="235"/>
      <c r="U131" s="235"/>
    </row>
    <row r="132" spans="9:21" ht="66" hidden="1">
      <c r="I132" s="149">
        <f t="shared" si="2"/>
        <v>0</v>
      </c>
      <c r="J132" s="220">
        <f>IF('Principles (All)'!S135="","",'Principles (All)'!S135)</f>
        <v>0</v>
      </c>
      <c r="K132" s="220"/>
      <c r="L132" s="231" t="str">
        <f>IF('Principles (All)'!A135="","",'Principles (All)'!A135)</f>
        <v>PRINCIPLE 1: Protect human rights, dignity, and access to resources</v>
      </c>
      <c r="M132" s="232" t="str">
        <f>IF('Principles (All)'!B135="","",'Principles (All)'!B135)</f>
        <v>Component 1.1: Fundamental human rights are respected, labor rights are protected, and decent living and working conditions are provided, particularly for vulnerable and at-risk groups.</v>
      </c>
      <c r="N132" s="232" t="str">
        <f>IF('Principles (All)'!C135="","",'Principles (All)'!C135)</f>
        <v>1.1.9: Access to basic services for worker housing and liveaboard vessels</v>
      </c>
      <c r="O132" s="299" t="str">
        <f>IF('Principles (All)'!E135="","",'Principles (All)'!E135)</f>
        <v>SRA1.1.9 D.9</v>
      </c>
      <c r="P132" s="300" t="str">
        <f>IF('Principles (All)'!D135="","",'Principles (All)'!D135)</f>
        <v>Low</v>
      </c>
      <c r="Q132" s="233" t="str">
        <f t="shared" si="3"/>
        <v>MEDIUM</v>
      </c>
      <c r="R132" s="234" t="str">
        <f>IF('Principles (All)'!R135="","",'Principles (All)'!R135)</f>
        <v/>
      </c>
      <c r="S132" s="235"/>
      <c r="T132" s="235"/>
      <c r="U132" s="235"/>
    </row>
    <row r="133" spans="9:21" ht="66" hidden="1">
      <c r="I133" s="149">
        <f t="shared" ref="I133:I196" si="4">IF(OR(J133=0,J133=""),0,1)</f>
        <v>0</v>
      </c>
      <c r="J133" s="220">
        <f>IF('Principles (All)'!S136="","",'Principles (All)'!S136)</f>
        <v>0</v>
      </c>
      <c r="K133" s="220"/>
      <c r="L133" s="231" t="str">
        <f>IF('Principles (All)'!A136="","",'Principles (All)'!A136)</f>
        <v>PRINCIPLE 1: Protect human rights, dignity, and access to resources</v>
      </c>
      <c r="M133" s="232" t="str">
        <f>IF('Principles (All)'!B136="","",'Principles (All)'!B136)</f>
        <v>Component 1.1: Fundamental human rights are respected, labor rights are protected, and decent living and working conditions are provided, particularly for vulnerable and at-risk groups.</v>
      </c>
      <c r="N133" s="232" t="str">
        <f>IF('Principles (All)'!C136="","",'Principles (All)'!C136)</f>
        <v>1.1.9: Access to basic services for worker housing and liveaboard vessels</v>
      </c>
      <c r="O133" s="299" t="str">
        <f>IF('Principles (All)'!E136="","",'Principles (All)'!E136)</f>
        <v>SRA1.1.9 D.10</v>
      </c>
      <c r="P133" s="300" t="str">
        <f>IF('Principles (All)'!D136="","",'Principles (All)'!D136)</f>
        <v>Low</v>
      </c>
      <c r="Q133" s="233" t="str">
        <f t="shared" ref="Q133:Q196" si="5">IF(P133="Medium","HIGH",IF(P133="Low","MEDIUM",""))</f>
        <v>MEDIUM</v>
      </c>
      <c r="R133" s="234" t="str">
        <f>IF('Principles (All)'!R136="","",'Principles (All)'!R136)</f>
        <v/>
      </c>
      <c r="S133" s="235"/>
      <c r="T133" s="235"/>
      <c r="U133" s="235"/>
    </row>
    <row r="134" spans="9:21" ht="66" hidden="1">
      <c r="I134" s="149">
        <f t="shared" si="4"/>
        <v>0</v>
      </c>
      <c r="J134" s="220">
        <f>IF('Principles (All)'!S137="","",'Principles (All)'!S137)</f>
        <v>0</v>
      </c>
      <c r="K134" s="220"/>
      <c r="L134" s="231" t="str">
        <f>IF('Principles (All)'!A137="","",'Principles (All)'!A137)</f>
        <v>PRINCIPLE 1: Protect human rights, dignity, and access to resources</v>
      </c>
      <c r="M134" s="232" t="str">
        <f>IF('Principles (All)'!B137="","",'Principles (All)'!B137)</f>
        <v>Component 1.1: Fundamental human rights are respected, labor rights are protected, and decent living and working conditions are provided, particularly for vulnerable and at-risk groups.</v>
      </c>
      <c r="N134" s="232" t="str">
        <f>IF('Principles (All)'!C137="","",'Principles (All)'!C137)</f>
        <v>1.1.9: Access to basic services for worker housing and liveaboard vessels</v>
      </c>
      <c r="O134" s="299" t="str">
        <f>IF('Principles (All)'!E137="","",'Principles (All)'!E137)</f>
        <v>SRA1.1.9 D.11</v>
      </c>
      <c r="P134" s="300" t="str">
        <f>IF('Principles (All)'!D137="","",'Principles (All)'!D137)</f>
        <v>Low</v>
      </c>
      <c r="Q134" s="233" t="str">
        <f t="shared" si="5"/>
        <v>MEDIUM</v>
      </c>
      <c r="R134" s="234" t="str">
        <f>IF('Principles (All)'!R137="","",'Principles (All)'!R137)</f>
        <v/>
      </c>
      <c r="S134" s="235"/>
      <c r="T134" s="235"/>
      <c r="U134" s="235"/>
    </row>
    <row r="135" spans="9:21" ht="66" hidden="1">
      <c r="I135" s="149">
        <f t="shared" si="4"/>
        <v>0</v>
      </c>
      <c r="J135" s="220">
        <f>IF('Principles (All)'!S138="","",'Principles (All)'!S138)</f>
        <v>0</v>
      </c>
      <c r="K135" s="220"/>
      <c r="L135" s="231" t="str">
        <f>IF('Principles (All)'!A138="","",'Principles (All)'!A138)</f>
        <v>PRINCIPLE 1: Protect human rights, dignity, and access to resources</v>
      </c>
      <c r="M135" s="232" t="str">
        <f>IF('Principles (All)'!B138="","",'Principles (All)'!B138)</f>
        <v>Component 1.1: Fundamental human rights are respected, labor rights are protected, and decent living and working conditions are provided, particularly for vulnerable and at-risk groups.</v>
      </c>
      <c r="N135" s="232" t="str">
        <f>IF('Principles (All)'!C138="","",'Principles (All)'!C138)</f>
        <v>1.1.9: Access to basic services for worker housing and liveaboard vessels</v>
      </c>
      <c r="O135" s="299" t="str">
        <f>IF('Principles (All)'!E138="","",'Principles (All)'!E138)</f>
        <v>SRA1.1.9 D.12</v>
      </c>
      <c r="P135" s="300" t="str">
        <f>IF('Principles (All)'!D138="","",'Principles (All)'!D138)</f>
        <v>Low</v>
      </c>
      <c r="Q135" s="233" t="str">
        <f t="shared" si="5"/>
        <v>MEDIUM</v>
      </c>
      <c r="R135" s="234" t="str">
        <f>IF('Principles (All)'!R138="","",'Principles (All)'!R138)</f>
        <v/>
      </c>
      <c r="S135" s="235"/>
      <c r="T135" s="235"/>
      <c r="U135" s="235"/>
    </row>
    <row r="136" spans="9:21" ht="66" hidden="1">
      <c r="I136" s="149">
        <f t="shared" si="4"/>
        <v>0</v>
      </c>
      <c r="J136" s="220">
        <f>IF('Principles (All)'!S139="","",'Principles (All)'!S139)</f>
        <v>0</v>
      </c>
      <c r="K136" s="220"/>
      <c r="L136" s="231" t="str">
        <f>IF('Principles (All)'!A139="","",'Principles (All)'!A139)</f>
        <v>PRINCIPLE 1: Protect human rights, dignity, and access to resources</v>
      </c>
      <c r="M136" s="232" t="str">
        <f>IF('Principles (All)'!B139="","",'Principles (All)'!B139)</f>
        <v>Component 1.1: Fundamental human rights are respected, labor rights are protected, and decent living and working conditions are provided, particularly for vulnerable and at-risk groups.</v>
      </c>
      <c r="N136" s="232" t="str">
        <f>IF('Principles (All)'!C139="","",'Principles (All)'!C139)</f>
        <v>1.1.9: Access to basic services for worker housing and liveaboard vessels</v>
      </c>
      <c r="O136" s="299" t="str">
        <f>IF('Principles (All)'!E139="","",'Principles (All)'!E139)</f>
        <v>SRA1.1.9 D.13</v>
      </c>
      <c r="P136" s="300" t="str">
        <f>IF('Principles (All)'!D139="","",'Principles (All)'!D139)</f>
        <v>Low</v>
      </c>
      <c r="Q136" s="233" t="str">
        <f t="shared" si="5"/>
        <v>MEDIUM</v>
      </c>
      <c r="R136" s="234" t="str">
        <f>IF('Principles (All)'!R139="","",'Principles (All)'!R139)</f>
        <v/>
      </c>
      <c r="S136" s="235"/>
      <c r="T136" s="235"/>
      <c r="U136" s="235"/>
    </row>
    <row r="137" spans="9:21" hidden="1">
      <c r="I137" s="149">
        <f t="shared" si="4"/>
        <v>0</v>
      </c>
      <c r="J137" s="220">
        <f>IF('Principles (All)'!S140="","",'Principles (All)'!S140)</f>
        <v>0</v>
      </c>
      <c r="K137" s="220"/>
      <c r="L137" s="231" t="str">
        <f>IF('Principles (All)'!A140="","",'Principles (All)'!A140)</f>
        <v/>
      </c>
      <c r="M137" s="232" t="str">
        <f>IF('Principles (All)'!B140="","",'Principles (All)'!B140)</f>
        <v/>
      </c>
      <c r="N137" s="232" t="str">
        <f>IF('Principles (All)'!C140="","",'Principles (All)'!C140)</f>
        <v/>
      </c>
      <c r="O137" s="299" t="str">
        <f>IF('Principles (All)'!E140="","",'Principles (All)'!E140)</f>
        <v/>
      </c>
      <c r="P137" s="300" t="str">
        <f>IF('Principles (All)'!D140="","",'Principles (All)'!D140)</f>
        <v/>
      </c>
      <c r="Q137" s="233" t="str">
        <f t="shared" si="5"/>
        <v/>
      </c>
      <c r="R137" s="234" t="str">
        <f>IF('Principles (All)'!R140="","",'Principles (All)'!R140)</f>
        <v/>
      </c>
      <c r="S137" s="235"/>
      <c r="T137" s="235"/>
      <c r="U137" s="235"/>
    </row>
    <row r="138" spans="9:21" hidden="1">
      <c r="I138" s="149">
        <f t="shared" si="4"/>
        <v>0</v>
      </c>
      <c r="J138" s="220">
        <f>IF('Principles (All)'!S141="","",'Principles (All)'!S141)</f>
        <v>0</v>
      </c>
      <c r="K138" s="220"/>
      <c r="L138" s="231" t="str">
        <f>IF('Principles (All)'!A141="","",'Principles (All)'!A141)</f>
        <v/>
      </c>
      <c r="M138" s="232" t="str">
        <f>IF('Principles (All)'!B141="","",'Principles (All)'!B141)</f>
        <v/>
      </c>
      <c r="N138" s="232" t="str">
        <f>IF('Principles (All)'!C141="","",'Principles (All)'!C141)</f>
        <v/>
      </c>
      <c r="O138" s="299" t="str">
        <f>IF('Principles (All)'!E141="","",'Principles (All)'!E141)</f>
        <v/>
      </c>
      <c r="P138" s="300" t="str">
        <f>IF('Principles (All)'!D141="","",'Principles (All)'!D141)</f>
        <v/>
      </c>
      <c r="Q138" s="233" t="str">
        <f t="shared" si="5"/>
        <v/>
      </c>
      <c r="R138" s="234" t="str">
        <f>IF('Principles (All)'!R141="","",'Principles (All)'!R141)</f>
        <v/>
      </c>
      <c r="S138" s="235"/>
      <c r="T138" s="235"/>
      <c r="U138" s="235"/>
    </row>
    <row r="139" spans="9:21" ht="66" hidden="1">
      <c r="I139" s="149">
        <f t="shared" si="4"/>
        <v>0</v>
      </c>
      <c r="J139" s="220">
        <f>IF('Principles (All)'!S142="","",'Principles (All)'!S142)</f>
        <v>0</v>
      </c>
      <c r="K139" s="220"/>
      <c r="L139" s="231" t="str">
        <f>IF('Principles (All)'!A142="","",'Principles (All)'!A142)</f>
        <v>PRINCIPLE 1: Protect human rights, dignity, and access to resources</v>
      </c>
      <c r="M139" s="232" t="str">
        <f>IF('Principles (All)'!B142="","",'Principles (All)'!B142)</f>
        <v>Component 1.1: Fundamental human rights are respected, labor rights are protected, and decent living and working conditions are provided, particularly for vulnerable and at-risk groups.</v>
      </c>
      <c r="N139" s="232" t="str">
        <f>IF('Principles (All)'!C142="","",'Principles (All)'!C142)</f>
        <v>1.1.10: Occupational safety</v>
      </c>
      <c r="O139" s="299" t="str">
        <f>IF('Principles (All)'!E142="","",'Principles (All)'!E142)</f>
        <v>SRA1.1.10 D.1</v>
      </c>
      <c r="P139" s="300" t="str">
        <f>IF('Principles (All)'!D142="","",'Principles (All)'!D142)</f>
        <v>Medium</v>
      </c>
      <c r="Q139" s="233" t="str">
        <f t="shared" si="5"/>
        <v>HIGH</v>
      </c>
      <c r="R139" s="234" t="str">
        <f>IF('Principles (All)'!R142="","",'Principles (All)'!R142)</f>
        <v/>
      </c>
      <c r="S139" s="235"/>
      <c r="T139" s="235"/>
      <c r="U139" s="235"/>
    </row>
    <row r="140" spans="9:21" ht="66" hidden="1">
      <c r="I140" s="149">
        <f t="shared" si="4"/>
        <v>0</v>
      </c>
      <c r="J140" s="220">
        <f>IF('Principles (All)'!S143="","",'Principles (All)'!S143)</f>
        <v>0</v>
      </c>
      <c r="K140" s="220"/>
      <c r="L140" s="231" t="str">
        <f>IF('Principles (All)'!A143="","",'Principles (All)'!A143)</f>
        <v>PRINCIPLE 1: Protect human rights, dignity, and access to resources</v>
      </c>
      <c r="M140" s="232" t="str">
        <f>IF('Principles (All)'!B143="","",'Principles (All)'!B143)</f>
        <v>Component 1.1: Fundamental human rights are respected, labor rights are protected, and decent living and working conditions are provided, particularly for vulnerable and at-risk groups.</v>
      </c>
      <c r="N140" s="232" t="str">
        <f>IF('Principles (All)'!C143="","",'Principles (All)'!C143)</f>
        <v>1.1.10: Occupational safety</v>
      </c>
      <c r="O140" s="299" t="str">
        <f>IF('Principles (All)'!E143="","",'Principles (All)'!E143)</f>
        <v>SRA1.1.10 D.2</v>
      </c>
      <c r="P140" s="300" t="str">
        <f>IF('Principles (All)'!D143="","",'Principles (All)'!D143)</f>
        <v>Medium</v>
      </c>
      <c r="Q140" s="233" t="str">
        <f t="shared" si="5"/>
        <v>HIGH</v>
      </c>
      <c r="R140" s="234" t="str">
        <f>IF('Principles (All)'!R143="","",'Principles (All)'!R143)</f>
        <v/>
      </c>
      <c r="S140" s="235"/>
      <c r="T140" s="235"/>
      <c r="U140" s="235"/>
    </row>
    <row r="141" spans="9:21" ht="66" hidden="1">
      <c r="I141" s="149">
        <f t="shared" si="4"/>
        <v>0</v>
      </c>
      <c r="J141" s="220">
        <f>IF('Principles (All)'!S144="","",'Principles (All)'!S144)</f>
        <v>0</v>
      </c>
      <c r="K141" s="220"/>
      <c r="L141" s="231" t="str">
        <f>IF('Principles (All)'!A144="","",'Principles (All)'!A144)</f>
        <v>PRINCIPLE 1: Protect human rights, dignity, and access to resources</v>
      </c>
      <c r="M141" s="232" t="str">
        <f>IF('Principles (All)'!B144="","",'Principles (All)'!B144)</f>
        <v>Component 1.1: Fundamental human rights are respected, labor rights are protected, and decent living and working conditions are provided, particularly for vulnerable and at-risk groups.</v>
      </c>
      <c r="N141" s="232" t="str">
        <f>IF('Principles (All)'!C144="","",'Principles (All)'!C144)</f>
        <v>1.1.10: Occupational safety</v>
      </c>
      <c r="O141" s="299" t="str">
        <f>IF('Principles (All)'!E144="","",'Principles (All)'!E144)</f>
        <v>SRA1.1.10 D.3</v>
      </c>
      <c r="P141" s="300" t="str">
        <f>IF('Principles (All)'!D144="","",'Principles (All)'!D144)</f>
        <v>Medium</v>
      </c>
      <c r="Q141" s="233" t="str">
        <f t="shared" si="5"/>
        <v>HIGH</v>
      </c>
      <c r="R141" s="234" t="str">
        <f>IF('Principles (All)'!R144="","",'Principles (All)'!R144)</f>
        <v/>
      </c>
      <c r="S141" s="235"/>
      <c r="T141" s="235"/>
      <c r="U141" s="235"/>
    </row>
    <row r="142" spans="9:21" ht="66" hidden="1">
      <c r="I142" s="149">
        <f t="shared" si="4"/>
        <v>0</v>
      </c>
      <c r="J142" s="220">
        <f>IF('Principles (All)'!S145="","",'Principles (All)'!S145)</f>
        <v>0</v>
      </c>
      <c r="K142" s="220"/>
      <c r="L142" s="231" t="str">
        <f>IF('Principles (All)'!A145="","",'Principles (All)'!A145)</f>
        <v>PRINCIPLE 1: Protect human rights, dignity, and access to resources</v>
      </c>
      <c r="M142" s="232" t="str">
        <f>IF('Principles (All)'!B145="","",'Principles (All)'!B145)</f>
        <v>Component 1.1: Fundamental human rights are respected, labor rights are protected, and decent living and working conditions are provided, particularly for vulnerable and at-risk groups.</v>
      </c>
      <c r="N142" s="232" t="str">
        <f>IF('Principles (All)'!C145="","",'Principles (All)'!C145)</f>
        <v>1.1.10: Occupational safety</v>
      </c>
      <c r="O142" s="299" t="str">
        <f>IF('Principles (All)'!E145="","",'Principles (All)'!E145)</f>
        <v>SRA1.1.10 D.4</v>
      </c>
      <c r="P142" s="300" t="str">
        <f>IF('Principles (All)'!D145="","",'Principles (All)'!D145)</f>
        <v>Medium</v>
      </c>
      <c r="Q142" s="233" t="str">
        <f t="shared" si="5"/>
        <v>HIGH</v>
      </c>
      <c r="R142" s="234" t="str">
        <f>IF('Principles (All)'!R145="","",'Principles (All)'!R145)</f>
        <v/>
      </c>
      <c r="S142" s="235"/>
      <c r="T142" s="235"/>
      <c r="U142" s="235"/>
    </row>
    <row r="143" spans="9:21" ht="66" hidden="1">
      <c r="I143" s="149">
        <f t="shared" si="4"/>
        <v>0</v>
      </c>
      <c r="J143" s="220">
        <f>IF('Principles (All)'!S146="","",'Principles (All)'!S146)</f>
        <v>0</v>
      </c>
      <c r="K143" s="220"/>
      <c r="L143" s="231" t="str">
        <f>IF('Principles (All)'!A146="","",'Principles (All)'!A146)</f>
        <v>PRINCIPLE 1: Protect human rights, dignity, and access to resources</v>
      </c>
      <c r="M143" s="232" t="str">
        <f>IF('Principles (All)'!B146="","",'Principles (All)'!B146)</f>
        <v>Component 1.1: Fundamental human rights are respected, labor rights are protected, and decent living and working conditions are provided, particularly for vulnerable and at-risk groups.</v>
      </c>
      <c r="N143" s="232" t="str">
        <f>IF('Principles (All)'!C146="","",'Principles (All)'!C146)</f>
        <v>1.1.10: Occupational safety</v>
      </c>
      <c r="O143" s="299" t="str">
        <f>IF('Principles (All)'!E146="","",'Principles (All)'!E146)</f>
        <v>SRA1.1.10 D.5</v>
      </c>
      <c r="P143" s="300" t="str">
        <f>IF('Principles (All)'!D146="","",'Principles (All)'!D146)</f>
        <v>Medium</v>
      </c>
      <c r="Q143" s="233" t="str">
        <f t="shared" si="5"/>
        <v>HIGH</v>
      </c>
      <c r="R143" s="234" t="str">
        <f>IF('Principles (All)'!R146="","",'Principles (All)'!R146)</f>
        <v/>
      </c>
      <c r="S143" s="235"/>
      <c r="T143" s="235"/>
      <c r="U143" s="235"/>
    </row>
    <row r="144" spans="9:21" ht="66" hidden="1">
      <c r="I144" s="149">
        <f t="shared" si="4"/>
        <v>0</v>
      </c>
      <c r="J144" s="220">
        <f>IF('Principles (All)'!S147="","",'Principles (All)'!S147)</f>
        <v>0</v>
      </c>
      <c r="K144" s="220"/>
      <c r="L144" s="231" t="str">
        <f>IF('Principles (All)'!A147="","",'Principles (All)'!A147)</f>
        <v>PRINCIPLE 1: Protect human rights, dignity, and access to resources</v>
      </c>
      <c r="M144" s="232" t="str">
        <f>IF('Principles (All)'!B147="","",'Principles (All)'!B147)</f>
        <v>Component 1.1: Fundamental human rights are respected, labor rights are protected, and decent living and working conditions are provided, particularly for vulnerable and at-risk groups.</v>
      </c>
      <c r="N144" s="232" t="str">
        <f>IF('Principles (All)'!C147="","",'Principles (All)'!C147)</f>
        <v>1.1.10: Occupational safety</v>
      </c>
      <c r="O144" s="299" t="str">
        <f>IF('Principles (All)'!E147="","",'Principles (All)'!E147)</f>
        <v>SRA1.1.10 D.6</v>
      </c>
      <c r="P144" s="300" t="str">
        <f>IF('Principles (All)'!D147="","",'Principles (All)'!D147)</f>
        <v>Medium</v>
      </c>
      <c r="Q144" s="233" t="str">
        <f t="shared" si="5"/>
        <v>HIGH</v>
      </c>
      <c r="R144" s="234" t="str">
        <f>IF('Principles (All)'!R147="","",'Principles (All)'!R147)</f>
        <v/>
      </c>
      <c r="S144" s="235"/>
      <c r="T144" s="235"/>
      <c r="U144" s="235"/>
    </row>
    <row r="145" spans="9:21" ht="66" hidden="1">
      <c r="I145" s="149">
        <f t="shared" si="4"/>
        <v>0</v>
      </c>
      <c r="J145" s="220">
        <f>IF('Principles (All)'!S148="","",'Principles (All)'!S148)</f>
        <v>0</v>
      </c>
      <c r="K145" s="220"/>
      <c r="L145" s="231" t="str">
        <f>IF('Principles (All)'!A148="","",'Principles (All)'!A148)</f>
        <v>PRINCIPLE 1: Protect human rights, dignity, and access to resources</v>
      </c>
      <c r="M145" s="232" t="str">
        <f>IF('Principles (All)'!B148="","",'Principles (All)'!B148)</f>
        <v>Component 1.1: Fundamental human rights are respected, labor rights are protected, and decent living and working conditions are provided, particularly for vulnerable and at-risk groups.</v>
      </c>
      <c r="N145" s="232" t="str">
        <f>IF('Principles (All)'!C148="","",'Principles (All)'!C148)</f>
        <v>1.1.10: Occupational safety</v>
      </c>
      <c r="O145" s="299" t="str">
        <f>IF('Principles (All)'!E148="","",'Principles (All)'!E148)</f>
        <v>SRA1.1.10 D.7</v>
      </c>
      <c r="P145" s="300" t="str">
        <f>IF('Principles (All)'!D148="","",'Principles (All)'!D148)</f>
        <v>Medium</v>
      </c>
      <c r="Q145" s="233" t="str">
        <f t="shared" si="5"/>
        <v>HIGH</v>
      </c>
      <c r="R145" s="234" t="str">
        <f>IF('Principles (All)'!R148="","",'Principles (All)'!R148)</f>
        <v/>
      </c>
      <c r="S145" s="235"/>
      <c r="T145" s="235"/>
      <c r="U145" s="235"/>
    </row>
    <row r="146" spans="9:21" ht="66" hidden="1">
      <c r="I146" s="149">
        <f t="shared" si="4"/>
        <v>0</v>
      </c>
      <c r="J146" s="220">
        <f>IF('Principles (All)'!S149="","",'Principles (All)'!S149)</f>
        <v>0</v>
      </c>
      <c r="K146" s="220"/>
      <c r="L146" s="231" t="str">
        <f>IF('Principles (All)'!A149="","",'Principles (All)'!A149)</f>
        <v>PRINCIPLE 1: Protect human rights, dignity, and access to resources</v>
      </c>
      <c r="M146" s="232" t="str">
        <f>IF('Principles (All)'!B149="","",'Principles (All)'!B149)</f>
        <v>Component 1.1: Fundamental human rights are respected, labor rights are protected, and decent living and working conditions are provided, particularly for vulnerable and at-risk groups.</v>
      </c>
      <c r="N146" s="232" t="str">
        <f>IF('Principles (All)'!C149="","",'Principles (All)'!C149)</f>
        <v>1.1.10: Occupational safety</v>
      </c>
      <c r="O146" s="299" t="str">
        <f>IF('Principles (All)'!E149="","",'Principles (All)'!E149)</f>
        <v>SRA1.1.10 D.8</v>
      </c>
      <c r="P146" s="300" t="str">
        <f>IF('Principles (All)'!D149="","",'Principles (All)'!D149)</f>
        <v>Medium</v>
      </c>
      <c r="Q146" s="233" t="str">
        <f t="shared" si="5"/>
        <v>HIGH</v>
      </c>
      <c r="R146" s="234" t="str">
        <f>IF('Principles (All)'!R149="","",'Principles (All)'!R149)</f>
        <v/>
      </c>
      <c r="S146" s="235"/>
      <c r="T146" s="235"/>
      <c r="U146" s="235"/>
    </row>
    <row r="147" spans="9:21" ht="66" hidden="1">
      <c r="I147" s="149">
        <f t="shared" si="4"/>
        <v>0</v>
      </c>
      <c r="J147" s="220">
        <f>IF('Principles (All)'!S150="","",'Principles (All)'!S150)</f>
        <v>0</v>
      </c>
      <c r="K147" s="220"/>
      <c r="L147" s="231" t="str">
        <f>IF('Principles (All)'!A150="","",'Principles (All)'!A150)</f>
        <v>PRINCIPLE 1: Protect human rights, dignity, and access to resources</v>
      </c>
      <c r="M147" s="232" t="str">
        <f>IF('Principles (All)'!B150="","",'Principles (All)'!B150)</f>
        <v>Component 1.1: Fundamental human rights are respected, labor rights are protected, and decent living and working conditions are provided, particularly for vulnerable and at-risk groups.</v>
      </c>
      <c r="N147" s="232" t="str">
        <f>IF('Principles (All)'!C150="","",'Principles (All)'!C150)</f>
        <v>1.1.10: Occupational safety</v>
      </c>
      <c r="O147" s="299" t="str">
        <f>IF('Principles (All)'!E150="","",'Principles (All)'!E150)</f>
        <v>SRA1.1.10 D.9</v>
      </c>
      <c r="P147" s="300" t="str">
        <f>IF('Principles (All)'!D150="","",'Principles (All)'!D150)</f>
        <v>Medium</v>
      </c>
      <c r="Q147" s="233" t="str">
        <f t="shared" si="5"/>
        <v>HIGH</v>
      </c>
      <c r="R147" s="234" t="str">
        <f>IF('Principles (All)'!R150="","",'Principles (All)'!R150)</f>
        <v/>
      </c>
      <c r="S147" s="235"/>
      <c r="T147" s="235"/>
      <c r="U147" s="235"/>
    </row>
    <row r="148" spans="9:21" ht="66" hidden="1">
      <c r="I148" s="149">
        <f t="shared" si="4"/>
        <v>0</v>
      </c>
      <c r="J148" s="220">
        <f>IF('Principles (All)'!S151="","",'Principles (All)'!S151)</f>
        <v>0</v>
      </c>
      <c r="K148" s="220"/>
      <c r="L148" s="231" t="str">
        <f>IF('Principles (All)'!A151="","",'Principles (All)'!A151)</f>
        <v>PRINCIPLE 1: Protect human rights, dignity, and access to resources</v>
      </c>
      <c r="M148" s="232" t="str">
        <f>IF('Principles (All)'!B151="","",'Principles (All)'!B151)</f>
        <v>Component 1.1: Fundamental human rights are respected, labor rights are protected, and decent living and working conditions are provided, particularly for vulnerable and at-risk groups.</v>
      </c>
      <c r="N148" s="232" t="str">
        <f>IF('Principles (All)'!C151="","",'Principles (All)'!C151)</f>
        <v>1.1.10: Occupational safety</v>
      </c>
      <c r="O148" s="299" t="str">
        <f>IF('Principles (All)'!E151="","",'Principles (All)'!E151)</f>
        <v>SRA1.1.10 D.10</v>
      </c>
      <c r="P148" s="300" t="str">
        <f>IF('Principles (All)'!D151="","",'Principles (All)'!D151)</f>
        <v>Low</v>
      </c>
      <c r="Q148" s="233" t="str">
        <f t="shared" si="5"/>
        <v>MEDIUM</v>
      </c>
      <c r="R148" s="234" t="str">
        <f>IF('Principles (All)'!R151="","",'Principles (All)'!R151)</f>
        <v/>
      </c>
      <c r="S148" s="235"/>
      <c r="T148" s="235"/>
      <c r="U148" s="235"/>
    </row>
    <row r="149" spans="9:21" ht="66" hidden="1">
      <c r="I149" s="149">
        <f t="shared" si="4"/>
        <v>0</v>
      </c>
      <c r="J149" s="220">
        <f>IF('Principles (All)'!S152="","",'Principles (All)'!S152)</f>
        <v>0</v>
      </c>
      <c r="K149" s="220"/>
      <c r="L149" s="231" t="str">
        <f>IF('Principles (All)'!A152="","",'Principles (All)'!A152)</f>
        <v>PRINCIPLE 1: Protect human rights, dignity, and access to resources</v>
      </c>
      <c r="M149" s="232" t="str">
        <f>IF('Principles (All)'!B152="","",'Principles (All)'!B152)</f>
        <v>Component 1.1: Fundamental human rights are respected, labor rights are protected, and decent living and working conditions are provided, particularly for vulnerable and at-risk groups.</v>
      </c>
      <c r="N149" s="232" t="str">
        <f>IF('Principles (All)'!C152="","",'Principles (All)'!C152)</f>
        <v>1.1.10: Occupational safety</v>
      </c>
      <c r="O149" s="299" t="str">
        <f>IF('Principles (All)'!E152="","",'Principles (All)'!E152)</f>
        <v>SRA1.1.10 D.11</v>
      </c>
      <c r="P149" s="300" t="str">
        <f>IF('Principles (All)'!D152="","",'Principles (All)'!D152)</f>
        <v>Low</v>
      </c>
      <c r="Q149" s="233" t="str">
        <f t="shared" si="5"/>
        <v>MEDIUM</v>
      </c>
      <c r="R149" s="234" t="str">
        <f>IF('Principles (All)'!R152="","",'Principles (All)'!R152)</f>
        <v/>
      </c>
      <c r="S149" s="235"/>
      <c r="T149" s="235"/>
      <c r="U149" s="235"/>
    </row>
    <row r="150" spans="9:21" ht="66" hidden="1">
      <c r="I150" s="149">
        <f t="shared" si="4"/>
        <v>0</v>
      </c>
      <c r="J150" s="220">
        <f>IF('Principles (All)'!S153="","",'Principles (All)'!S153)</f>
        <v>0</v>
      </c>
      <c r="K150" s="220"/>
      <c r="L150" s="231" t="str">
        <f>IF('Principles (All)'!A153="","",'Principles (All)'!A153)</f>
        <v>PRINCIPLE 1: Protect human rights, dignity, and access to resources</v>
      </c>
      <c r="M150" s="232" t="str">
        <f>IF('Principles (All)'!B153="","",'Principles (All)'!B153)</f>
        <v>Component 1.1: Fundamental human rights are respected, labor rights are protected, and decent living and working conditions are provided, particularly for vulnerable and at-risk groups.</v>
      </c>
      <c r="N150" s="232" t="str">
        <f>IF('Principles (All)'!C153="","",'Principles (All)'!C153)</f>
        <v>1.1.10: Occupational safety</v>
      </c>
      <c r="O150" s="299" t="str">
        <f>IF('Principles (All)'!E153="","",'Principles (All)'!E153)</f>
        <v>SRA1.1.10 D.12</v>
      </c>
      <c r="P150" s="300" t="str">
        <f>IF('Principles (All)'!D153="","",'Principles (All)'!D153)</f>
        <v>Low</v>
      </c>
      <c r="Q150" s="233" t="str">
        <f t="shared" si="5"/>
        <v>MEDIUM</v>
      </c>
      <c r="R150" s="234" t="str">
        <f>IF('Principles (All)'!R153="","",'Principles (All)'!R153)</f>
        <v/>
      </c>
      <c r="S150" s="235"/>
      <c r="T150" s="235"/>
      <c r="U150" s="235"/>
    </row>
    <row r="151" spans="9:21" ht="66" hidden="1">
      <c r="I151" s="149">
        <f t="shared" si="4"/>
        <v>0</v>
      </c>
      <c r="J151" s="220">
        <f>IF('Principles (All)'!S154="","",'Principles (All)'!S154)</f>
        <v>0</v>
      </c>
      <c r="K151" s="220"/>
      <c r="L151" s="231" t="str">
        <f>IF('Principles (All)'!A154="","",'Principles (All)'!A154)</f>
        <v>PRINCIPLE 1: Protect human rights, dignity, and access to resources</v>
      </c>
      <c r="M151" s="232" t="str">
        <f>IF('Principles (All)'!B154="","",'Principles (All)'!B154)</f>
        <v>Component 1.1: Fundamental human rights are respected, labor rights are protected, and decent living and working conditions are provided, particularly for vulnerable and at-risk groups.</v>
      </c>
      <c r="N151" s="232" t="str">
        <f>IF('Principles (All)'!C154="","",'Principles (All)'!C154)</f>
        <v>1.1.10: Occupational safety</v>
      </c>
      <c r="O151" s="299" t="str">
        <f>IF('Principles (All)'!E154="","",'Principles (All)'!E154)</f>
        <v>SRA1.1.10 D.13</v>
      </c>
      <c r="P151" s="300" t="str">
        <f>IF('Principles (All)'!D154="","",'Principles (All)'!D154)</f>
        <v>Low</v>
      </c>
      <c r="Q151" s="233" t="str">
        <f t="shared" si="5"/>
        <v>MEDIUM</v>
      </c>
      <c r="R151" s="234" t="str">
        <f>IF('Principles (All)'!R154="","",'Principles (All)'!R154)</f>
        <v/>
      </c>
      <c r="S151" s="235"/>
      <c r="T151" s="235"/>
      <c r="U151" s="235"/>
    </row>
    <row r="152" spans="9:21" ht="66" hidden="1">
      <c r="I152" s="149">
        <f t="shared" si="4"/>
        <v>0</v>
      </c>
      <c r="J152" s="220">
        <f>IF('Principles (All)'!S155="","",'Principles (All)'!S155)</f>
        <v>0</v>
      </c>
      <c r="K152" s="220"/>
      <c r="L152" s="231" t="str">
        <f>IF('Principles (All)'!A155="","",'Principles (All)'!A155)</f>
        <v>PRINCIPLE 1: Protect human rights, dignity, and access to resources</v>
      </c>
      <c r="M152" s="232" t="str">
        <f>IF('Principles (All)'!B155="","",'Principles (All)'!B155)</f>
        <v>Component 1.1: Fundamental human rights are respected, labor rights are protected, and decent living and working conditions are provided, particularly for vulnerable and at-risk groups.</v>
      </c>
      <c r="N152" s="232" t="str">
        <f>IF('Principles (All)'!C155="","",'Principles (All)'!C155)</f>
        <v>1.1.10: Occupational safety</v>
      </c>
      <c r="O152" s="299" t="str">
        <f>IF('Principles (All)'!E155="","",'Principles (All)'!E155)</f>
        <v>SRA1.1.10 D.14</v>
      </c>
      <c r="P152" s="300" t="str">
        <f>IF('Principles (All)'!D155="","",'Principles (All)'!D155)</f>
        <v>Low</v>
      </c>
      <c r="Q152" s="233" t="str">
        <f t="shared" si="5"/>
        <v>MEDIUM</v>
      </c>
      <c r="R152" s="234" t="str">
        <f>IF('Principles (All)'!R155="","",'Principles (All)'!R155)</f>
        <v/>
      </c>
      <c r="S152" s="235"/>
      <c r="T152" s="235"/>
      <c r="U152" s="235"/>
    </row>
    <row r="153" spans="9:21" ht="66" hidden="1">
      <c r="I153" s="149">
        <f t="shared" si="4"/>
        <v>0</v>
      </c>
      <c r="J153" s="220">
        <f>IF('Principles (All)'!S156="","",'Principles (All)'!S156)</f>
        <v>0</v>
      </c>
      <c r="K153" s="220"/>
      <c r="L153" s="231" t="str">
        <f>IF('Principles (All)'!A156="","",'Principles (All)'!A156)</f>
        <v>PRINCIPLE 1: Protect human rights, dignity, and access to resources</v>
      </c>
      <c r="M153" s="232" t="str">
        <f>IF('Principles (All)'!B156="","",'Principles (All)'!B156)</f>
        <v>Component 1.1: Fundamental human rights are respected, labor rights are protected, and decent living and working conditions are provided, particularly for vulnerable and at-risk groups.</v>
      </c>
      <c r="N153" s="232" t="str">
        <f>IF('Principles (All)'!C156="","",'Principles (All)'!C156)</f>
        <v>1.1.10: Occupational safety</v>
      </c>
      <c r="O153" s="299" t="str">
        <f>IF('Principles (All)'!E156="","",'Principles (All)'!E156)</f>
        <v>SRA1.1.10 D.15</v>
      </c>
      <c r="P153" s="300" t="str">
        <f>IF('Principles (All)'!D156="","",'Principles (All)'!D156)</f>
        <v>Low</v>
      </c>
      <c r="Q153" s="233" t="str">
        <f t="shared" si="5"/>
        <v>MEDIUM</v>
      </c>
      <c r="R153" s="234" t="str">
        <f>IF('Principles (All)'!R156="","",'Principles (All)'!R156)</f>
        <v/>
      </c>
      <c r="S153" s="235"/>
      <c r="T153" s="235"/>
      <c r="U153" s="235"/>
    </row>
    <row r="154" spans="9:21" ht="66" hidden="1">
      <c r="I154" s="149">
        <f t="shared" si="4"/>
        <v>0</v>
      </c>
      <c r="J154" s="220">
        <f>IF('Principles (All)'!S157="","",'Principles (All)'!S157)</f>
        <v>0</v>
      </c>
      <c r="K154" s="220"/>
      <c r="L154" s="231" t="str">
        <f>IF('Principles (All)'!A157="","",'Principles (All)'!A157)</f>
        <v>PRINCIPLE 1: Protect human rights, dignity, and access to resources</v>
      </c>
      <c r="M154" s="232" t="str">
        <f>IF('Principles (All)'!B157="","",'Principles (All)'!B157)</f>
        <v>Component 1.1: Fundamental human rights are respected, labor rights are protected, and decent living and working conditions are provided, particularly for vulnerable and at-risk groups.</v>
      </c>
      <c r="N154" s="232" t="str">
        <f>IF('Principles (All)'!C157="","",'Principles (All)'!C157)</f>
        <v>1.1.10: Occupational safety</v>
      </c>
      <c r="O154" s="299" t="str">
        <f>IF('Principles (All)'!E157="","",'Principles (All)'!E157)</f>
        <v>SRA1.1.10 D.16</v>
      </c>
      <c r="P154" s="300" t="str">
        <f>IF('Principles (All)'!D157="","",'Principles (All)'!D157)</f>
        <v>Low</v>
      </c>
      <c r="Q154" s="233" t="str">
        <f t="shared" si="5"/>
        <v>MEDIUM</v>
      </c>
      <c r="R154" s="234" t="str">
        <f>IF('Principles (All)'!R157="","",'Principles (All)'!R157)</f>
        <v/>
      </c>
      <c r="S154" s="235"/>
      <c r="T154" s="235"/>
      <c r="U154" s="235"/>
    </row>
    <row r="155" spans="9:21" hidden="1">
      <c r="I155" s="149">
        <f t="shared" si="4"/>
        <v>0</v>
      </c>
      <c r="J155" s="220">
        <f>IF('Principles (All)'!S158="","",'Principles (All)'!S158)</f>
        <v>0</v>
      </c>
      <c r="K155" s="220"/>
      <c r="L155" s="231" t="str">
        <f>IF('Principles (All)'!A158="","",'Principles (All)'!A158)</f>
        <v/>
      </c>
      <c r="M155" s="232" t="str">
        <f>IF('Principles (All)'!B158="","",'Principles (All)'!B158)</f>
        <v/>
      </c>
      <c r="N155" s="232" t="str">
        <f>IF('Principles (All)'!C158="","",'Principles (All)'!C158)</f>
        <v/>
      </c>
      <c r="O155" s="299" t="str">
        <f>IF('Principles (All)'!E158="","",'Principles (All)'!E158)</f>
        <v/>
      </c>
      <c r="P155" s="300" t="str">
        <f>IF('Principles (All)'!D158="","",'Principles (All)'!D158)</f>
        <v/>
      </c>
      <c r="Q155" s="233" t="str">
        <f t="shared" si="5"/>
        <v/>
      </c>
      <c r="R155" s="234" t="str">
        <f>IF('Principles (All)'!R158="","",'Principles (All)'!R158)</f>
        <v/>
      </c>
      <c r="S155" s="235"/>
      <c r="T155" s="235"/>
      <c r="U155" s="235"/>
    </row>
    <row r="156" spans="9:21" hidden="1">
      <c r="I156" s="149">
        <f t="shared" si="4"/>
        <v>0</v>
      </c>
      <c r="J156" s="220">
        <f>IF('Principles (All)'!S159="","",'Principles (All)'!S159)</f>
        <v>0</v>
      </c>
      <c r="K156" s="220"/>
      <c r="L156" s="231" t="str">
        <f>IF('Principles (All)'!A159="","",'Principles (All)'!A159)</f>
        <v/>
      </c>
      <c r="M156" s="232" t="str">
        <f>IF('Principles (All)'!B159="","",'Principles (All)'!B159)</f>
        <v/>
      </c>
      <c r="N156" s="232" t="str">
        <f>IF('Principles (All)'!C159="","",'Principles (All)'!C159)</f>
        <v/>
      </c>
      <c r="O156" s="299" t="str">
        <f>IF('Principles (All)'!E159="","",'Principles (All)'!E159)</f>
        <v/>
      </c>
      <c r="P156" s="300" t="str">
        <f>IF('Principles (All)'!D159="","",'Principles (All)'!D159)</f>
        <v/>
      </c>
      <c r="Q156" s="233" t="str">
        <f t="shared" si="5"/>
        <v/>
      </c>
      <c r="R156" s="234" t="str">
        <f>IF('Principles (All)'!R159="","",'Principles (All)'!R159)</f>
        <v/>
      </c>
      <c r="S156" s="235"/>
      <c r="T156" s="235"/>
      <c r="U156" s="235"/>
    </row>
    <row r="157" spans="9:21" ht="66" hidden="1">
      <c r="I157" s="149">
        <f t="shared" si="4"/>
        <v>0</v>
      </c>
      <c r="J157" s="220">
        <f>IF('Principles (All)'!S160="","",'Principles (All)'!S160)</f>
        <v>0</v>
      </c>
      <c r="K157" s="220"/>
      <c r="L157" s="231" t="str">
        <f>IF('Principles (All)'!A160="","",'Principles (All)'!A160)</f>
        <v>PRINCIPLE 1: Protect human rights, dignity, and access to resources</v>
      </c>
      <c r="M157" s="232" t="str">
        <f>IF('Principles (All)'!B160="","",'Principles (All)'!B160)</f>
        <v>Component 1.1: Fundamental human rights are respected, labor rights are protected, and decent living and working conditions are provided, particularly for vulnerable and at-risk groups.</v>
      </c>
      <c r="N157" s="232" t="str">
        <f>IF('Principles (All)'!C160="","",'Principles (All)'!C160)</f>
        <v>1.1.11: Medical response</v>
      </c>
      <c r="O157" s="299" t="str">
        <f>IF('Principles (All)'!E160="","",'Principles (All)'!E160)</f>
        <v>SRA1.1.11 D.1</v>
      </c>
      <c r="P157" s="300" t="str">
        <f>IF('Principles (All)'!D160="","",'Principles (All)'!D160)</f>
        <v>Medium</v>
      </c>
      <c r="Q157" s="233" t="str">
        <f t="shared" si="5"/>
        <v>HIGH</v>
      </c>
      <c r="R157" s="234" t="str">
        <f>IF('Principles (All)'!R160="","",'Principles (All)'!R160)</f>
        <v/>
      </c>
      <c r="S157" s="235"/>
      <c r="T157" s="235"/>
      <c r="U157" s="235"/>
    </row>
    <row r="158" spans="9:21" ht="66" hidden="1">
      <c r="I158" s="149">
        <f t="shared" si="4"/>
        <v>0</v>
      </c>
      <c r="J158" s="220">
        <f>IF('Principles (All)'!S161="","",'Principles (All)'!S161)</f>
        <v>0</v>
      </c>
      <c r="K158" s="220"/>
      <c r="L158" s="231" t="str">
        <f>IF('Principles (All)'!A161="","",'Principles (All)'!A161)</f>
        <v>PRINCIPLE 1: Protect human rights, dignity, and access to resources</v>
      </c>
      <c r="M158" s="232" t="str">
        <f>IF('Principles (All)'!B161="","",'Principles (All)'!B161)</f>
        <v>Component 1.1: Fundamental human rights are respected, labor rights are protected, and decent living and working conditions are provided, particularly for vulnerable and at-risk groups.</v>
      </c>
      <c r="N158" s="232" t="str">
        <f>IF('Principles (All)'!C161="","",'Principles (All)'!C161)</f>
        <v>1.1.11: Medical response</v>
      </c>
      <c r="O158" s="299" t="str">
        <f>IF('Principles (All)'!E161="","",'Principles (All)'!E161)</f>
        <v>SRA1.1.11 D.2</v>
      </c>
      <c r="P158" s="300" t="str">
        <f>IF('Principles (All)'!D161="","",'Principles (All)'!D161)</f>
        <v>Medium</v>
      </c>
      <c r="Q158" s="233" t="str">
        <f t="shared" si="5"/>
        <v>HIGH</v>
      </c>
      <c r="R158" s="234" t="str">
        <f>IF('Principles (All)'!R161="","",'Principles (All)'!R161)</f>
        <v/>
      </c>
      <c r="S158" s="235"/>
      <c r="T158" s="235"/>
      <c r="U158" s="235"/>
    </row>
    <row r="159" spans="9:21" ht="66" hidden="1">
      <c r="I159" s="149">
        <f t="shared" si="4"/>
        <v>0</v>
      </c>
      <c r="J159" s="220">
        <f>IF('Principles (All)'!S162="","",'Principles (All)'!S162)</f>
        <v>0</v>
      </c>
      <c r="K159" s="220"/>
      <c r="L159" s="231" t="str">
        <f>IF('Principles (All)'!A162="","",'Principles (All)'!A162)</f>
        <v>PRINCIPLE 1: Protect human rights, dignity, and access to resources</v>
      </c>
      <c r="M159" s="232" t="str">
        <f>IF('Principles (All)'!B162="","",'Principles (All)'!B162)</f>
        <v>Component 1.1: Fundamental human rights are respected, labor rights are protected, and decent living and working conditions are provided, particularly for vulnerable and at-risk groups.</v>
      </c>
      <c r="N159" s="232" t="str">
        <f>IF('Principles (All)'!C162="","",'Principles (All)'!C162)</f>
        <v>1.1.11: Medical response</v>
      </c>
      <c r="O159" s="299" t="str">
        <f>IF('Principles (All)'!E162="","",'Principles (All)'!E162)</f>
        <v>SRA1.1.11 D.3</v>
      </c>
      <c r="P159" s="300" t="str">
        <f>IF('Principles (All)'!D162="","",'Principles (All)'!D162)</f>
        <v>Medium</v>
      </c>
      <c r="Q159" s="233" t="str">
        <f t="shared" si="5"/>
        <v>HIGH</v>
      </c>
      <c r="R159" s="234" t="str">
        <f>IF('Principles (All)'!R162="","",'Principles (All)'!R162)</f>
        <v/>
      </c>
      <c r="S159" s="235"/>
      <c r="T159" s="235"/>
      <c r="U159" s="235"/>
    </row>
    <row r="160" spans="9:21" ht="66" hidden="1">
      <c r="I160" s="149">
        <f t="shared" si="4"/>
        <v>0</v>
      </c>
      <c r="J160" s="220">
        <f>IF('Principles (All)'!S163="","",'Principles (All)'!S163)</f>
        <v>0</v>
      </c>
      <c r="K160" s="220"/>
      <c r="L160" s="231" t="str">
        <f>IF('Principles (All)'!A163="","",'Principles (All)'!A163)</f>
        <v>PRINCIPLE 1: Protect human rights, dignity, and access to resources</v>
      </c>
      <c r="M160" s="232" t="str">
        <f>IF('Principles (All)'!B163="","",'Principles (All)'!B163)</f>
        <v>Component 1.1: Fundamental human rights are respected, labor rights are protected, and decent living and working conditions are provided, particularly for vulnerable and at-risk groups.</v>
      </c>
      <c r="N160" s="232" t="str">
        <f>IF('Principles (All)'!C163="","",'Principles (All)'!C163)</f>
        <v>1.1.11: Medical response</v>
      </c>
      <c r="O160" s="299" t="str">
        <f>IF('Principles (All)'!E163="","",'Principles (All)'!E163)</f>
        <v>SRA1.1.11 D.4</v>
      </c>
      <c r="P160" s="300" t="str">
        <f>IF('Principles (All)'!D163="","",'Principles (All)'!D163)</f>
        <v>Medium</v>
      </c>
      <c r="Q160" s="233" t="str">
        <f t="shared" si="5"/>
        <v>HIGH</v>
      </c>
      <c r="R160" s="234" t="str">
        <f>IF('Principles (All)'!R163="","",'Principles (All)'!R163)</f>
        <v/>
      </c>
      <c r="S160" s="235"/>
      <c r="T160" s="235"/>
      <c r="U160" s="235"/>
    </row>
    <row r="161" spans="9:21" ht="66" hidden="1">
      <c r="I161" s="149">
        <f t="shared" si="4"/>
        <v>0</v>
      </c>
      <c r="J161" s="220">
        <f>IF('Principles (All)'!S164="","",'Principles (All)'!S164)</f>
        <v>0</v>
      </c>
      <c r="K161" s="220"/>
      <c r="L161" s="231" t="str">
        <f>IF('Principles (All)'!A164="","",'Principles (All)'!A164)</f>
        <v>PRINCIPLE 1: Protect human rights, dignity, and access to resources</v>
      </c>
      <c r="M161" s="232" t="str">
        <f>IF('Principles (All)'!B164="","",'Principles (All)'!B164)</f>
        <v>Component 1.1: Fundamental human rights are respected, labor rights are protected, and decent living and working conditions are provided, particularly for vulnerable and at-risk groups.</v>
      </c>
      <c r="N161" s="232" t="str">
        <f>IF('Principles (All)'!C164="","",'Principles (All)'!C164)</f>
        <v>1.1.11: Medical response</v>
      </c>
      <c r="O161" s="299" t="str">
        <f>IF('Principles (All)'!E164="","",'Principles (All)'!E164)</f>
        <v>SRA1.1.11 D.5</v>
      </c>
      <c r="P161" s="300" t="str">
        <f>IF('Principles (All)'!D164="","",'Principles (All)'!D164)</f>
        <v>Medium</v>
      </c>
      <c r="Q161" s="233" t="str">
        <f t="shared" si="5"/>
        <v>HIGH</v>
      </c>
      <c r="R161" s="234" t="str">
        <f>IF('Principles (All)'!R164="","",'Principles (All)'!R164)</f>
        <v/>
      </c>
      <c r="S161" s="235"/>
      <c r="T161" s="235"/>
      <c r="U161" s="235"/>
    </row>
    <row r="162" spans="9:21" ht="66" hidden="1">
      <c r="I162" s="149">
        <f t="shared" si="4"/>
        <v>0</v>
      </c>
      <c r="J162" s="220">
        <f>IF('Principles (All)'!S165="","",'Principles (All)'!S165)</f>
        <v>0</v>
      </c>
      <c r="K162" s="220"/>
      <c r="L162" s="231" t="str">
        <f>IF('Principles (All)'!A165="","",'Principles (All)'!A165)</f>
        <v>PRINCIPLE 1: Protect human rights, dignity, and access to resources</v>
      </c>
      <c r="M162" s="232" t="str">
        <f>IF('Principles (All)'!B165="","",'Principles (All)'!B165)</f>
        <v>Component 1.1: Fundamental human rights are respected, labor rights are protected, and decent living and working conditions are provided, particularly for vulnerable and at-risk groups.</v>
      </c>
      <c r="N162" s="232" t="str">
        <f>IF('Principles (All)'!C165="","",'Principles (All)'!C165)</f>
        <v>1.1.11: Medical response</v>
      </c>
      <c r="O162" s="299" t="str">
        <f>IF('Principles (All)'!E165="","",'Principles (All)'!E165)</f>
        <v>SRA1.1.11 D.6</v>
      </c>
      <c r="P162" s="300" t="str">
        <f>IF('Principles (All)'!D165="","",'Principles (All)'!D165)</f>
        <v>Low</v>
      </c>
      <c r="Q162" s="233" t="str">
        <f t="shared" si="5"/>
        <v>MEDIUM</v>
      </c>
      <c r="R162" s="234" t="str">
        <f>IF('Principles (All)'!R165="","",'Principles (All)'!R165)</f>
        <v/>
      </c>
      <c r="S162" s="235"/>
      <c r="T162" s="235"/>
      <c r="U162" s="235"/>
    </row>
    <row r="163" spans="9:21" ht="66" hidden="1">
      <c r="I163" s="149">
        <f t="shared" si="4"/>
        <v>0</v>
      </c>
      <c r="J163" s="220">
        <f>IF('Principles (All)'!S166="","",'Principles (All)'!S166)</f>
        <v>0</v>
      </c>
      <c r="K163" s="220"/>
      <c r="L163" s="231" t="str">
        <f>IF('Principles (All)'!A166="","",'Principles (All)'!A166)</f>
        <v>PRINCIPLE 1: Protect human rights, dignity, and access to resources</v>
      </c>
      <c r="M163" s="232" t="str">
        <f>IF('Principles (All)'!B166="","",'Principles (All)'!B166)</f>
        <v>Component 1.1: Fundamental human rights are respected, labor rights are protected, and decent living and working conditions are provided, particularly for vulnerable and at-risk groups.</v>
      </c>
      <c r="N163" s="232" t="str">
        <f>IF('Principles (All)'!C166="","",'Principles (All)'!C166)</f>
        <v>1.1.11: Medical response</v>
      </c>
      <c r="O163" s="299" t="str">
        <f>IF('Principles (All)'!E166="","",'Principles (All)'!E166)</f>
        <v>SRA1.1.11 D.7</v>
      </c>
      <c r="P163" s="300" t="str">
        <f>IF('Principles (All)'!D166="","",'Principles (All)'!D166)</f>
        <v>Low</v>
      </c>
      <c r="Q163" s="233" t="str">
        <f t="shared" si="5"/>
        <v>MEDIUM</v>
      </c>
      <c r="R163" s="234" t="str">
        <f>IF('Principles (All)'!R166="","",'Principles (All)'!R166)</f>
        <v/>
      </c>
      <c r="S163" s="235"/>
      <c r="T163" s="235"/>
      <c r="U163" s="235"/>
    </row>
    <row r="164" spans="9:21" hidden="1">
      <c r="I164" s="149">
        <f t="shared" si="4"/>
        <v>0</v>
      </c>
      <c r="J164" s="220">
        <f>IF('Principles (All)'!S167="","",'Principles (All)'!S167)</f>
        <v>0</v>
      </c>
      <c r="K164" s="220"/>
      <c r="L164" s="231" t="str">
        <f>IF('Principles (All)'!A167="","",'Principles (All)'!A167)</f>
        <v/>
      </c>
      <c r="M164" s="232" t="str">
        <f>IF('Principles (All)'!B167="","",'Principles (All)'!B167)</f>
        <v/>
      </c>
      <c r="N164" s="232" t="str">
        <f>IF('Principles (All)'!C167="","",'Principles (All)'!C167)</f>
        <v/>
      </c>
      <c r="O164" s="299" t="str">
        <f>IF('Principles (All)'!E167="","",'Principles (All)'!E167)</f>
        <v/>
      </c>
      <c r="P164" s="300" t="str">
        <f>IF('Principles (All)'!D167="","",'Principles (All)'!D167)</f>
        <v/>
      </c>
      <c r="Q164" s="233" t="str">
        <f t="shared" si="5"/>
        <v/>
      </c>
      <c r="R164" s="234" t="str">
        <f>IF('Principles (All)'!R167="","",'Principles (All)'!R167)</f>
        <v/>
      </c>
      <c r="S164" s="235"/>
      <c r="T164" s="235"/>
      <c r="U164" s="235"/>
    </row>
    <row r="165" spans="9:21" hidden="1">
      <c r="I165" s="149">
        <f t="shared" si="4"/>
        <v>0</v>
      </c>
      <c r="J165" s="220">
        <f>IF('Principles (All)'!S168="","",'Principles (All)'!S168)</f>
        <v>0</v>
      </c>
      <c r="K165" s="220"/>
      <c r="L165" s="231" t="str">
        <f>IF('Principles (All)'!A168="","",'Principles (All)'!A168)</f>
        <v/>
      </c>
      <c r="M165" s="232" t="str">
        <f>IF('Principles (All)'!B168="","",'Principles (All)'!B168)</f>
        <v/>
      </c>
      <c r="N165" s="232" t="str">
        <f>IF('Principles (All)'!C168="","",'Principles (All)'!C168)</f>
        <v/>
      </c>
      <c r="O165" s="299" t="str">
        <f>IF('Principles (All)'!E168="","",'Principles (All)'!E168)</f>
        <v/>
      </c>
      <c r="P165" s="300" t="str">
        <f>IF('Principles (All)'!D168="","",'Principles (All)'!D168)</f>
        <v/>
      </c>
      <c r="Q165" s="233" t="str">
        <f t="shared" si="5"/>
        <v/>
      </c>
      <c r="R165" s="234" t="str">
        <f>IF('Principles (All)'!R168="","",'Principles (All)'!R168)</f>
        <v/>
      </c>
      <c r="S165" s="235"/>
      <c r="T165" s="235"/>
      <c r="U165" s="235"/>
    </row>
    <row r="166" spans="9:21" ht="66" hidden="1">
      <c r="I166" s="149">
        <f t="shared" si="4"/>
        <v>0</v>
      </c>
      <c r="J166" s="220">
        <f>IF('Principles (All)'!S169="","",'Principles (All)'!S169)</f>
        <v>0</v>
      </c>
      <c r="K166" s="220"/>
      <c r="L166" s="231" t="str">
        <f>IF('Principles (All)'!A169="","",'Principles (All)'!A169)</f>
        <v>PRINCIPLE 1: Protect human rights, dignity, and access to resources</v>
      </c>
      <c r="M166" s="232" t="str">
        <f>IF('Principles (All)'!B169="","",'Principles (All)'!B169)</f>
        <v>Component 1.1: Fundamental human rights are respected, labor rights are protected, and decent living and working conditions are provided, particularly for vulnerable and at-risk groups.</v>
      </c>
      <c r="N166" s="232" t="str">
        <f>IF('Principles (All)'!C169="","",'Principles (All)'!C169)</f>
        <v>1.1.12: Observer rights</v>
      </c>
      <c r="O166" s="299" t="str">
        <f>IF('Principles (All)'!E169="","",'Principles (All)'!E169)</f>
        <v>SRA1.1.12 D.1</v>
      </c>
      <c r="P166" s="300" t="str">
        <f>IF('Principles (All)'!D169="","",'Principles (All)'!D169)</f>
        <v>Medium</v>
      </c>
      <c r="Q166" s="233" t="str">
        <f t="shared" si="5"/>
        <v>HIGH</v>
      </c>
      <c r="R166" s="234" t="str">
        <f>IF('Principles (All)'!R169="","",'Principles (All)'!R169)</f>
        <v/>
      </c>
      <c r="S166" s="235"/>
      <c r="T166" s="235"/>
      <c r="U166" s="235"/>
    </row>
    <row r="167" spans="9:21" ht="66" hidden="1">
      <c r="I167" s="149">
        <f t="shared" si="4"/>
        <v>0</v>
      </c>
      <c r="J167" s="220">
        <f>IF('Principles (All)'!S170="","",'Principles (All)'!S170)</f>
        <v>0</v>
      </c>
      <c r="K167" s="220"/>
      <c r="L167" s="231" t="str">
        <f>IF('Principles (All)'!A170="","",'Principles (All)'!A170)</f>
        <v>PRINCIPLE 1: Protect human rights, dignity, and access to resources</v>
      </c>
      <c r="M167" s="232" t="str">
        <f>IF('Principles (All)'!B170="","",'Principles (All)'!B170)</f>
        <v>Component 1.1: Fundamental human rights are respected, labor rights are protected, and decent living and working conditions are provided, particularly for vulnerable and at-risk groups.</v>
      </c>
      <c r="N167" s="232" t="str">
        <f>IF('Principles (All)'!C170="","",'Principles (All)'!C170)</f>
        <v>1.1.12: Observer rights</v>
      </c>
      <c r="O167" s="299" t="str">
        <f>IF('Principles (All)'!E170="","",'Principles (All)'!E170)</f>
        <v>SRA1.1.12 D.2</v>
      </c>
      <c r="P167" s="300" t="str">
        <f>IF('Principles (All)'!D170="","",'Principles (All)'!D170)</f>
        <v>Medium</v>
      </c>
      <c r="Q167" s="233" t="str">
        <f t="shared" si="5"/>
        <v>HIGH</v>
      </c>
      <c r="R167" s="234" t="str">
        <f>IF('Principles (All)'!R170="","",'Principles (All)'!R170)</f>
        <v/>
      </c>
      <c r="S167" s="235"/>
      <c r="T167" s="235"/>
      <c r="U167" s="235"/>
    </row>
    <row r="168" spans="9:21" ht="66" hidden="1">
      <c r="I168" s="149">
        <f t="shared" si="4"/>
        <v>0</v>
      </c>
      <c r="J168" s="220">
        <f>IF('Principles (All)'!S171="","",'Principles (All)'!S171)</f>
        <v>0</v>
      </c>
      <c r="K168" s="220"/>
      <c r="L168" s="231" t="str">
        <f>IF('Principles (All)'!A171="","",'Principles (All)'!A171)</f>
        <v>PRINCIPLE 1: Protect human rights, dignity, and access to resources</v>
      </c>
      <c r="M168" s="232" t="str">
        <f>IF('Principles (All)'!B171="","",'Principles (All)'!B171)</f>
        <v>Component 1.1: Fundamental human rights are respected, labor rights are protected, and decent living and working conditions are provided, particularly for vulnerable and at-risk groups.</v>
      </c>
      <c r="N168" s="232" t="str">
        <f>IF('Principles (All)'!C171="","",'Principles (All)'!C171)</f>
        <v>1.1.12: Observer rights</v>
      </c>
      <c r="O168" s="299" t="str">
        <f>IF('Principles (All)'!E171="","",'Principles (All)'!E171)</f>
        <v>SRA1.1.12 D.3</v>
      </c>
      <c r="P168" s="300" t="str">
        <f>IF('Principles (All)'!D171="","",'Principles (All)'!D171)</f>
        <v>Medium</v>
      </c>
      <c r="Q168" s="233" t="str">
        <f t="shared" si="5"/>
        <v>HIGH</v>
      </c>
      <c r="R168" s="234" t="str">
        <f>IF('Principles (All)'!R171="","",'Principles (All)'!R171)</f>
        <v/>
      </c>
      <c r="S168" s="235"/>
      <c r="T168" s="235"/>
      <c r="U168" s="235"/>
    </row>
    <row r="169" spans="9:21" ht="66" hidden="1">
      <c r="I169" s="149">
        <f t="shared" si="4"/>
        <v>0</v>
      </c>
      <c r="J169" s="220">
        <f>IF('Principles (All)'!S172="","",'Principles (All)'!S172)</f>
        <v>0</v>
      </c>
      <c r="K169" s="220"/>
      <c r="L169" s="231" t="str">
        <f>IF('Principles (All)'!A172="","",'Principles (All)'!A172)</f>
        <v>PRINCIPLE 1: Protect human rights, dignity, and access to resources</v>
      </c>
      <c r="M169" s="232" t="str">
        <f>IF('Principles (All)'!B172="","",'Principles (All)'!B172)</f>
        <v>Component 1.1: Fundamental human rights are respected, labor rights are protected, and decent living and working conditions are provided, particularly for vulnerable and at-risk groups.</v>
      </c>
      <c r="N169" s="232" t="str">
        <f>IF('Principles (All)'!C172="","",'Principles (All)'!C172)</f>
        <v>1.1.12: Observer rights</v>
      </c>
      <c r="O169" s="299" t="str">
        <f>IF('Principles (All)'!E172="","",'Principles (All)'!E172)</f>
        <v>SRA1.1.12 D.4</v>
      </c>
      <c r="P169" s="300" t="str">
        <f>IF('Principles (All)'!D172="","",'Principles (All)'!D172)</f>
        <v>Medium</v>
      </c>
      <c r="Q169" s="233" t="str">
        <f t="shared" si="5"/>
        <v>HIGH</v>
      </c>
      <c r="R169" s="234" t="str">
        <f>IF('Principles (All)'!R172="","",'Principles (All)'!R172)</f>
        <v/>
      </c>
      <c r="S169" s="235"/>
      <c r="T169" s="235"/>
      <c r="U169" s="235"/>
    </row>
    <row r="170" spans="9:21" ht="66" hidden="1">
      <c r="I170" s="149">
        <f t="shared" si="4"/>
        <v>0</v>
      </c>
      <c r="J170" s="220">
        <f>IF('Principles (All)'!S173="","",'Principles (All)'!S173)</f>
        <v>0</v>
      </c>
      <c r="K170" s="220"/>
      <c r="L170" s="231" t="str">
        <f>IF('Principles (All)'!A173="","",'Principles (All)'!A173)</f>
        <v>PRINCIPLE 1: Protect human rights, dignity, and access to resources</v>
      </c>
      <c r="M170" s="232" t="str">
        <f>IF('Principles (All)'!B173="","",'Principles (All)'!B173)</f>
        <v>Component 1.1: Fundamental human rights are respected, labor rights are protected, and decent living and working conditions are provided, particularly for vulnerable and at-risk groups.</v>
      </c>
      <c r="N170" s="232" t="str">
        <f>IF('Principles (All)'!C173="","",'Principles (All)'!C173)</f>
        <v>1.1.12: Observer rights</v>
      </c>
      <c r="O170" s="299" t="str">
        <f>IF('Principles (All)'!E173="","",'Principles (All)'!E173)</f>
        <v>SRA1.1.12 D.5</v>
      </c>
      <c r="P170" s="300" t="str">
        <f>IF('Principles (All)'!D173="","",'Principles (All)'!D173)</f>
        <v>Medium</v>
      </c>
      <c r="Q170" s="233" t="str">
        <f t="shared" si="5"/>
        <v>HIGH</v>
      </c>
      <c r="R170" s="234" t="str">
        <f>IF('Principles (All)'!R173="","",'Principles (All)'!R173)</f>
        <v/>
      </c>
      <c r="S170" s="235"/>
      <c r="T170" s="235"/>
      <c r="U170" s="235"/>
    </row>
    <row r="171" spans="9:21" ht="66" hidden="1">
      <c r="I171" s="149">
        <f t="shared" si="4"/>
        <v>0</v>
      </c>
      <c r="J171" s="220">
        <f>IF('Principles (All)'!S174="","",'Principles (All)'!S174)</f>
        <v>0</v>
      </c>
      <c r="K171" s="220"/>
      <c r="L171" s="231" t="str">
        <f>IF('Principles (All)'!A174="","",'Principles (All)'!A174)</f>
        <v>PRINCIPLE 1: Protect human rights, dignity, and access to resources</v>
      </c>
      <c r="M171" s="232" t="str">
        <f>IF('Principles (All)'!B174="","",'Principles (All)'!B174)</f>
        <v>Component 1.1: Fundamental human rights are respected, labor rights are protected, and decent living and working conditions are provided, particularly for vulnerable and at-risk groups.</v>
      </c>
      <c r="N171" s="232" t="str">
        <f>IF('Principles (All)'!C174="","",'Principles (All)'!C174)</f>
        <v>1.1.12: Observer rights</v>
      </c>
      <c r="O171" s="299" t="str">
        <f>IF('Principles (All)'!E174="","",'Principles (All)'!E174)</f>
        <v>SRA1.1.12 D.6</v>
      </c>
      <c r="P171" s="300" t="str">
        <f>IF('Principles (All)'!D174="","",'Principles (All)'!D174)</f>
        <v>Medium</v>
      </c>
      <c r="Q171" s="233" t="str">
        <f t="shared" si="5"/>
        <v>HIGH</v>
      </c>
      <c r="R171" s="234" t="str">
        <f>IF('Principles (All)'!R174="","",'Principles (All)'!R174)</f>
        <v/>
      </c>
      <c r="S171" s="235"/>
      <c r="T171" s="235"/>
      <c r="U171" s="235"/>
    </row>
    <row r="172" spans="9:21" ht="66" hidden="1">
      <c r="I172" s="149">
        <f t="shared" si="4"/>
        <v>0</v>
      </c>
      <c r="J172" s="220">
        <f>IF('Principles (All)'!S175="","",'Principles (All)'!S175)</f>
        <v>0</v>
      </c>
      <c r="K172" s="220"/>
      <c r="L172" s="231" t="str">
        <f>IF('Principles (All)'!A175="","",'Principles (All)'!A175)</f>
        <v>PRINCIPLE 1: Protect human rights, dignity, and access to resources</v>
      </c>
      <c r="M172" s="232" t="str">
        <f>IF('Principles (All)'!B175="","",'Principles (All)'!B175)</f>
        <v>Component 1.1: Fundamental human rights are respected, labor rights are protected, and decent living and working conditions are provided, particularly for vulnerable and at-risk groups.</v>
      </c>
      <c r="N172" s="232" t="str">
        <f>IF('Principles (All)'!C175="","",'Principles (All)'!C175)</f>
        <v>1.1.12: Observer rights</v>
      </c>
      <c r="O172" s="299" t="str">
        <f>IF('Principles (All)'!E175="","",'Principles (All)'!E175)</f>
        <v>SRA1.1.12 D.7</v>
      </c>
      <c r="P172" s="300" t="str">
        <f>IF('Principles (All)'!D175="","",'Principles (All)'!D175)</f>
        <v>Medium</v>
      </c>
      <c r="Q172" s="233" t="str">
        <f t="shared" si="5"/>
        <v>HIGH</v>
      </c>
      <c r="R172" s="234" t="str">
        <f>IF('Principles (All)'!R175="","",'Principles (All)'!R175)</f>
        <v/>
      </c>
      <c r="S172" s="235"/>
      <c r="T172" s="235"/>
      <c r="U172" s="235"/>
    </row>
    <row r="173" spans="9:21" ht="66" hidden="1">
      <c r="I173" s="149">
        <f t="shared" si="4"/>
        <v>0</v>
      </c>
      <c r="J173" s="220">
        <f>IF('Principles (All)'!S176="","",'Principles (All)'!S176)</f>
        <v>0</v>
      </c>
      <c r="K173" s="220"/>
      <c r="L173" s="231" t="str">
        <f>IF('Principles (All)'!A176="","",'Principles (All)'!A176)</f>
        <v>PRINCIPLE 1: Protect human rights, dignity, and access to resources</v>
      </c>
      <c r="M173" s="232" t="str">
        <f>IF('Principles (All)'!B176="","",'Principles (All)'!B176)</f>
        <v>Component 1.1: Fundamental human rights are respected, labor rights are protected, and decent living and working conditions are provided, particularly for vulnerable and at-risk groups.</v>
      </c>
      <c r="N173" s="232" t="str">
        <f>IF('Principles (All)'!C176="","",'Principles (All)'!C176)</f>
        <v>1.1.12: Observer rights</v>
      </c>
      <c r="O173" s="299" t="str">
        <f>IF('Principles (All)'!E176="","",'Principles (All)'!E176)</f>
        <v>SRA1.1.12 D.8</v>
      </c>
      <c r="P173" s="300" t="str">
        <f>IF('Principles (All)'!D176="","",'Principles (All)'!D176)</f>
        <v>Medium</v>
      </c>
      <c r="Q173" s="233" t="str">
        <f t="shared" si="5"/>
        <v>HIGH</v>
      </c>
      <c r="R173" s="234" t="str">
        <f>IF('Principles (All)'!R176="","",'Principles (All)'!R176)</f>
        <v/>
      </c>
      <c r="S173" s="235"/>
      <c r="T173" s="235"/>
      <c r="U173" s="235"/>
    </row>
    <row r="174" spans="9:21" ht="66" hidden="1">
      <c r="I174" s="149">
        <f t="shared" si="4"/>
        <v>0</v>
      </c>
      <c r="J174" s="220">
        <f>IF('Principles (All)'!S177="","",'Principles (All)'!S177)</f>
        <v>0</v>
      </c>
      <c r="K174" s="220"/>
      <c r="L174" s="231" t="str">
        <f>IF('Principles (All)'!A177="","",'Principles (All)'!A177)</f>
        <v>PRINCIPLE 1: Protect human rights, dignity, and access to resources</v>
      </c>
      <c r="M174" s="232" t="str">
        <f>IF('Principles (All)'!B177="","",'Principles (All)'!B177)</f>
        <v>Component 1.1: Fundamental human rights are respected, labor rights are protected, and decent living and working conditions are provided, particularly for vulnerable and at-risk groups.</v>
      </c>
      <c r="N174" s="232" t="str">
        <f>IF('Principles (All)'!C177="","",'Principles (All)'!C177)</f>
        <v>1.1.12: Observer rights</v>
      </c>
      <c r="O174" s="299" t="str">
        <f>IF('Principles (All)'!E177="","",'Principles (All)'!E177)</f>
        <v>SRA1.1.12 D.9</v>
      </c>
      <c r="P174" s="300" t="str">
        <f>IF('Principles (All)'!D177="","",'Principles (All)'!D177)</f>
        <v>Low</v>
      </c>
      <c r="Q174" s="233" t="str">
        <f t="shared" si="5"/>
        <v>MEDIUM</v>
      </c>
      <c r="R174" s="234" t="str">
        <f>IF('Principles (All)'!R177="","",'Principles (All)'!R177)</f>
        <v/>
      </c>
      <c r="S174" s="235"/>
      <c r="T174" s="235"/>
      <c r="U174" s="235"/>
    </row>
    <row r="175" spans="9:21" ht="66" hidden="1">
      <c r="I175" s="149">
        <f t="shared" si="4"/>
        <v>0</v>
      </c>
      <c r="J175" s="220">
        <f>IF('Principles (All)'!S178="","",'Principles (All)'!S178)</f>
        <v>0</v>
      </c>
      <c r="K175" s="220"/>
      <c r="L175" s="231" t="str">
        <f>IF('Principles (All)'!A178="","",'Principles (All)'!A178)</f>
        <v>PRINCIPLE 1: Protect human rights, dignity, and access to resources</v>
      </c>
      <c r="M175" s="232" t="str">
        <f>IF('Principles (All)'!B178="","",'Principles (All)'!B178)</f>
        <v>Component 1.1: Fundamental human rights are respected, labor rights are protected, and decent living and working conditions are provided, particularly for vulnerable and at-risk groups.</v>
      </c>
      <c r="N175" s="232" t="str">
        <f>IF('Principles (All)'!C178="","",'Principles (All)'!C178)</f>
        <v>1.1.12: Observer rights</v>
      </c>
      <c r="O175" s="299" t="str">
        <f>IF('Principles (All)'!E178="","",'Principles (All)'!E178)</f>
        <v>SRA1.1.12 D.10</v>
      </c>
      <c r="P175" s="300" t="str">
        <f>IF('Principles (All)'!D178="","",'Principles (All)'!D178)</f>
        <v>Low</v>
      </c>
      <c r="Q175" s="233" t="str">
        <f t="shared" si="5"/>
        <v>MEDIUM</v>
      </c>
      <c r="R175" s="234" t="str">
        <f>IF('Principles (All)'!R178="","",'Principles (All)'!R178)</f>
        <v/>
      </c>
      <c r="S175" s="235"/>
      <c r="T175" s="235"/>
      <c r="U175" s="235"/>
    </row>
    <row r="176" spans="9:21" ht="66" hidden="1">
      <c r="I176" s="149">
        <f t="shared" si="4"/>
        <v>0</v>
      </c>
      <c r="J176" s="220">
        <f>IF('Principles (All)'!S179="","",'Principles (All)'!S179)</f>
        <v>0</v>
      </c>
      <c r="K176" s="220"/>
      <c r="L176" s="231" t="str">
        <f>IF('Principles (All)'!A179="","",'Principles (All)'!A179)</f>
        <v>PRINCIPLE 1: Protect human rights, dignity, and access to resources</v>
      </c>
      <c r="M176" s="232" t="str">
        <f>IF('Principles (All)'!B179="","",'Principles (All)'!B179)</f>
        <v>Component 1.1: Fundamental human rights are respected, labor rights are protected, and decent living and working conditions are provided, particularly for vulnerable and at-risk groups.</v>
      </c>
      <c r="N176" s="232" t="str">
        <f>IF('Principles (All)'!C179="","",'Principles (All)'!C179)</f>
        <v>1.1.12: Observer rights</v>
      </c>
      <c r="O176" s="299" t="str">
        <f>IF('Principles (All)'!E179="","",'Principles (All)'!E179)</f>
        <v>SRA1.1.12 D.11</v>
      </c>
      <c r="P176" s="300" t="str">
        <f>IF('Principles (All)'!D179="","",'Principles (All)'!D179)</f>
        <v>Low</v>
      </c>
      <c r="Q176" s="233" t="str">
        <f t="shared" si="5"/>
        <v>MEDIUM</v>
      </c>
      <c r="R176" s="234" t="str">
        <f>IF('Principles (All)'!R179="","",'Principles (All)'!R179)</f>
        <v/>
      </c>
      <c r="S176" s="235"/>
      <c r="T176" s="235"/>
      <c r="U176" s="235"/>
    </row>
    <row r="177" spans="9:21" hidden="1">
      <c r="I177" s="149">
        <f t="shared" si="4"/>
        <v>0</v>
      </c>
      <c r="J177" s="220">
        <f>IF('Principles (All)'!S180="","",'Principles (All)'!S180)</f>
        <v>0</v>
      </c>
      <c r="K177" s="220"/>
      <c r="L177" s="231" t="str">
        <f>IF('Principles (All)'!A180="","",'Principles (All)'!A180)</f>
        <v/>
      </c>
      <c r="M177" s="232" t="str">
        <f>IF('Principles (All)'!B180="","",'Principles (All)'!B180)</f>
        <v/>
      </c>
      <c r="N177" s="232" t="str">
        <f>IF('Principles (All)'!C180="","",'Principles (All)'!C180)</f>
        <v/>
      </c>
      <c r="O177" s="299" t="str">
        <f>IF('Principles (All)'!E180="","",'Principles (All)'!E180)</f>
        <v/>
      </c>
      <c r="P177" s="300" t="str">
        <f>IF('Principles (All)'!D180="","",'Principles (All)'!D180)</f>
        <v/>
      </c>
      <c r="Q177" s="233" t="str">
        <f t="shared" si="5"/>
        <v/>
      </c>
      <c r="R177" s="234" t="str">
        <f>IF('Principles (All)'!R180="","",'Principles (All)'!R180)</f>
        <v/>
      </c>
      <c r="S177" s="235"/>
      <c r="T177" s="235"/>
      <c r="U177" s="235"/>
    </row>
    <row r="178" spans="9:21" hidden="1">
      <c r="I178" s="149">
        <f t="shared" si="4"/>
        <v>0</v>
      </c>
      <c r="J178" s="220">
        <f>IF('Principles (All)'!S181="","",'Principles (All)'!S181)</f>
        <v>0</v>
      </c>
      <c r="K178" s="220"/>
      <c r="L178" s="231" t="str">
        <f>IF('Principles (All)'!A181="","",'Principles (All)'!A181)</f>
        <v/>
      </c>
      <c r="M178" s="232" t="str">
        <f>IF('Principles (All)'!B181="","",'Principles (All)'!B181)</f>
        <v/>
      </c>
      <c r="N178" s="232" t="str">
        <f>IF('Principles (All)'!C181="","",'Principles (All)'!C181)</f>
        <v/>
      </c>
      <c r="O178" s="299" t="str">
        <f>IF('Principles (All)'!E181="","",'Principles (All)'!E181)</f>
        <v/>
      </c>
      <c r="P178" s="300" t="str">
        <f>IF('Principles (All)'!D181="","",'Principles (All)'!D181)</f>
        <v/>
      </c>
      <c r="Q178" s="233" t="str">
        <f t="shared" si="5"/>
        <v/>
      </c>
      <c r="R178" s="234" t="str">
        <f>IF('Principles (All)'!R181="","",'Principles (All)'!R181)</f>
        <v/>
      </c>
      <c r="S178" s="235"/>
      <c r="T178" s="235"/>
      <c r="U178" s="235"/>
    </row>
    <row r="179" spans="9:21" hidden="1">
      <c r="I179" s="149">
        <f t="shared" si="4"/>
        <v>0</v>
      </c>
      <c r="J179" s="220">
        <f>IF('Principles (All)'!S182="","",'Principles (All)'!S182)</f>
        <v>0</v>
      </c>
      <c r="K179" s="220"/>
      <c r="L179" s="231" t="str">
        <f>IF('Principles (All)'!A182="","",'Principles (All)'!A182)</f>
        <v/>
      </c>
      <c r="M179" s="232" t="str">
        <f>IF('Principles (All)'!B182="","",'Principles (All)'!B182)</f>
        <v/>
      </c>
      <c r="N179" s="232" t="str">
        <f>IF('Principles (All)'!C182="","",'Principles (All)'!C182)</f>
        <v/>
      </c>
      <c r="O179" s="299" t="str">
        <f>IF('Principles (All)'!E182="","",'Principles (All)'!E182)</f>
        <v/>
      </c>
      <c r="P179" s="300" t="str">
        <f>IF('Principles (All)'!D182="","",'Principles (All)'!D182)</f>
        <v/>
      </c>
      <c r="Q179" s="233" t="str">
        <f t="shared" si="5"/>
        <v/>
      </c>
      <c r="R179" s="234" t="str">
        <f>IF('Principles (All)'!R182="","",'Principles (All)'!R182)</f>
        <v/>
      </c>
      <c r="S179" s="235"/>
      <c r="T179" s="235"/>
      <c r="U179" s="235"/>
    </row>
    <row r="180" spans="9:21" ht="39.6" hidden="1">
      <c r="I180" s="149">
        <f t="shared" si="4"/>
        <v>0</v>
      </c>
      <c r="J180" s="220">
        <f>IF('Principles (All)'!S183="","",'Principles (All)'!S183)</f>
        <v>0</v>
      </c>
      <c r="K180" s="220"/>
      <c r="L180" s="231" t="str">
        <f>IF('Principles (All)'!A183="","",'Principles (All)'!A183)</f>
        <v>PRINCIPLE 1: Protect human rights, dignity, and access to resources</v>
      </c>
      <c r="M180" s="232" t="str">
        <f>IF('Principles (All)'!B183="","",'Principles (All)'!B183)</f>
        <v>Component 1.2: Business conduct and commercial agreements uphold human rights and dignity of workers.</v>
      </c>
      <c r="N180" s="232" t="str">
        <f>IF('Principles (All)'!C183="","",'Principles (All)'!C183)</f>
        <v>1.2.1: Corporate responsibility and transparency</v>
      </c>
      <c r="O180" s="299" t="str">
        <f>IF('Principles (All)'!E183="","",'Principles (All)'!E183)</f>
        <v>SRA1.2.1 D.1</v>
      </c>
      <c r="P180" s="300" t="str">
        <f>IF('Principles (All)'!D183="","",'Principles (All)'!D183)</f>
        <v>Medium</v>
      </c>
      <c r="Q180" s="233" t="str">
        <f t="shared" si="5"/>
        <v>HIGH</v>
      </c>
      <c r="R180" s="234" t="str">
        <f>IF('Principles (All)'!R183="","",'Principles (All)'!R183)</f>
        <v/>
      </c>
      <c r="S180" s="235"/>
      <c r="T180" s="235"/>
      <c r="U180" s="235"/>
    </row>
    <row r="181" spans="9:21" ht="39.6" hidden="1">
      <c r="I181" s="149">
        <f t="shared" si="4"/>
        <v>0</v>
      </c>
      <c r="J181" s="220">
        <f>IF('Principles (All)'!S184="","",'Principles (All)'!S184)</f>
        <v>0</v>
      </c>
      <c r="K181" s="220"/>
      <c r="L181" s="231" t="str">
        <f>IF('Principles (All)'!A184="","",'Principles (All)'!A184)</f>
        <v>PRINCIPLE 1: Protect human rights, dignity, and access to resources</v>
      </c>
      <c r="M181" s="232" t="str">
        <f>IF('Principles (All)'!B184="","",'Principles (All)'!B184)</f>
        <v>Component 1.2: Business conduct and commercial agreements uphold human rights and dignity of workers.</v>
      </c>
      <c r="N181" s="232" t="str">
        <f>IF('Principles (All)'!C184="","",'Principles (All)'!C184)</f>
        <v>1.2.1: Corporate responsibility and transparency</v>
      </c>
      <c r="O181" s="299" t="str">
        <f>IF('Principles (All)'!E184="","",'Principles (All)'!E184)</f>
        <v>SRA1.2.1 D.2</v>
      </c>
      <c r="P181" s="300" t="str">
        <f>IF('Principles (All)'!D184="","",'Principles (All)'!D184)</f>
        <v>Medium</v>
      </c>
      <c r="Q181" s="233" t="str">
        <f t="shared" si="5"/>
        <v>HIGH</v>
      </c>
      <c r="R181" s="234" t="str">
        <f>IF('Principles (All)'!R184="","",'Principles (All)'!R184)</f>
        <v/>
      </c>
      <c r="S181" s="235"/>
      <c r="T181" s="235"/>
      <c r="U181" s="235"/>
    </row>
    <row r="182" spans="9:21" ht="39.6" hidden="1">
      <c r="I182" s="149">
        <f t="shared" si="4"/>
        <v>0</v>
      </c>
      <c r="J182" s="220">
        <f>IF('Principles (All)'!S185="","",'Principles (All)'!S185)</f>
        <v>0</v>
      </c>
      <c r="K182" s="220"/>
      <c r="L182" s="231" t="str">
        <f>IF('Principles (All)'!A185="","",'Principles (All)'!A185)</f>
        <v>PRINCIPLE 1: Protect human rights, dignity, and access to resources</v>
      </c>
      <c r="M182" s="232" t="str">
        <f>IF('Principles (All)'!B185="","",'Principles (All)'!B185)</f>
        <v>Component 1.2: Business conduct and commercial agreements uphold human rights and dignity of workers.</v>
      </c>
      <c r="N182" s="232" t="str">
        <f>IF('Principles (All)'!C185="","",'Principles (All)'!C185)</f>
        <v>1.2.1: Corporate responsibility and transparency</v>
      </c>
      <c r="O182" s="299" t="str">
        <f>IF('Principles (All)'!E185="","",'Principles (All)'!E185)</f>
        <v>SRA1.2.1 D.3</v>
      </c>
      <c r="P182" s="300" t="str">
        <f>IF('Principles (All)'!D185="","",'Principles (All)'!D185)</f>
        <v>Medium</v>
      </c>
      <c r="Q182" s="233" t="str">
        <f t="shared" si="5"/>
        <v>HIGH</v>
      </c>
      <c r="R182" s="234" t="str">
        <f>IF('Principles (All)'!R185="","",'Principles (All)'!R185)</f>
        <v/>
      </c>
      <c r="S182" s="235"/>
      <c r="T182" s="235"/>
      <c r="U182" s="235"/>
    </row>
    <row r="183" spans="9:21" ht="39.6" hidden="1">
      <c r="I183" s="149">
        <f t="shared" si="4"/>
        <v>0</v>
      </c>
      <c r="J183" s="220">
        <f>IF('Principles (All)'!S186="","",'Principles (All)'!S186)</f>
        <v>0</v>
      </c>
      <c r="K183" s="220"/>
      <c r="L183" s="231" t="str">
        <f>IF('Principles (All)'!A186="","",'Principles (All)'!A186)</f>
        <v>PRINCIPLE 1: Protect human rights, dignity, and access to resources</v>
      </c>
      <c r="M183" s="232" t="str">
        <f>IF('Principles (All)'!B186="","",'Principles (All)'!B186)</f>
        <v>Component 1.2: Business conduct and commercial agreements uphold human rights and dignity of workers.</v>
      </c>
      <c r="N183" s="232" t="str">
        <f>IF('Principles (All)'!C186="","",'Principles (All)'!C186)</f>
        <v>1.2.1: Corporate responsibility and transparency</v>
      </c>
      <c r="O183" s="299" t="str">
        <f>IF('Principles (All)'!E186="","",'Principles (All)'!E186)</f>
        <v>SRA1.2.1 D.4</v>
      </c>
      <c r="P183" s="300" t="str">
        <f>IF('Principles (All)'!D186="","",'Principles (All)'!D186)</f>
        <v>Medium</v>
      </c>
      <c r="Q183" s="233" t="str">
        <f t="shared" si="5"/>
        <v>HIGH</v>
      </c>
      <c r="R183" s="234" t="str">
        <f>IF('Principles (All)'!R186="","",'Principles (All)'!R186)</f>
        <v/>
      </c>
      <c r="S183" s="235"/>
      <c r="T183" s="235"/>
      <c r="U183" s="235"/>
    </row>
    <row r="184" spans="9:21" ht="39.6" hidden="1">
      <c r="I184" s="149">
        <f t="shared" si="4"/>
        <v>0</v>
      </c>
      <c r="J184" s="220">
        <f>IF('Principles (All)'!S187="","",'Principles (All)'!S187)</f>
        <v>0</v>
      </c>
      <c r="K184" s="220"/>
      <c r="L184" s="231" t="str">
        <f>IF('Principles (All)'!A187="","",'Principles (All)'!A187)</f>
        <v>PRINCIPLE 1: Protect human rights, dignity, and access to resources</v>
      </c>
      <c r="M184" s="232" t="str">
        <f>IF('Principles (All)'!B187="","",'Principles (All)'!B187)</f>
        <v>Component 1.2: Business conduct and commercial agreements uphold human rights and dignity of workers.</v>
      </c>
      <c r="N184" s="232" t="str">
        <f>IF('Principles (All)'!C187="","",'Principles (All)'!C187)</f>
        <v>1.2.1: Corporate responsibility and transparency</v>
      </c>
      <c r="O184" s="299" t="str">
        <f>IF('Principles (All)'!E187="","",'Principles (All)'!E187)</f>
        <v>SRA1.2.1 D.5</v>
      </c>
      <c r="P184" s="300" t="str">
        <f>IF('Principles (All)'!D187="","",'Principles (All)'!D187)</f>
        <v>Medium</v>
      </c>
      <c r="Q184" s="233" t="str">
        <f t="shared" si="5"/>
        <v>HIGH</v>
      </c>
      <c r="R184" s="234" t="str">
        <f>IF('Principles (All)'!R187="","",'Principles (All)'!R187)</f>
        <v/>
      </c>
      <c r="S184" s="235"/>
      <c r="T184" s="235"/>
      <c r="U184" s="235"/>
    </row>
    <row r="185" spans="9:21" ht="39.6" hidden="1">
      <c r="I185" s="149">
        <f t="shared" si="4"/>
        <v>0</v>
      </c>
      <c r="J185" s="220">
        <f>IF('Principles (All)'!S188="","",'Principles (All)'!S188)</f>
        <v>0</v>
      </c>
      <c r="K185" s="220"/>
      <c r="L185" s="231" t="str">
        <f>IF('Principles (All)'!A188="","",'Principles (All)'!A188)</f>
        <v>PRINCIPLE 1: Protect human rights, dignity, and access to resources</v>
      </c>
      <c r="M185" s="232" t="str">
        <f>IF('Principles (All)'!B188="","",'Principles (All)'!B188)</f>
        <v>Component 1.2: Business conduct and commercial agreements uphold human rights and dignity of workers.</v>
      </c>
      <c r="N185" s="232" t="str">
        <f>IF('Principles (All)'!C188="","",'Principles (All)'!C188)</f>
        <v>1.2.1: Corporate responsibility and transparency</v>
      </c>
      <c r="O185" s="299" t="str">
        <f>IF('Principles (All)'!E188="","",'Principles (All)'!E188)</f>
        <v>SRA1.2.1 D.6</v>
      </c>
      <c r="P185" s="300" t="str">
        <f>IF('Principles (All)'!D188="","",'Principles (All)'!D188)</f>
        <v>Low</v>
      </c>
      <c r="Q185" s="233" t="str">
        <f t="shared" si="5"/>
        <v>MEDIUM</v>
      </c>
      <c r="R185" s="234" t="str">
        <f>IF('Principles (All)'!R188="","",'Principles (All)'!R188)</f>
        <v/>
      </c>
      <c r="S185" s="235"/>
      <c r="T185" s="235"/>
      <c r="U185" s="235"/>
    </row>
    <row r="186" spans="9:21" ht="39.6" hidden="1">
      <c r="I186" s="149">
        <f t="shared" si="4"/>
        <v>0</v>
      </c>
      <c r="J186" s="220">
        <f>IF('Principles (All)'!S189="","",'Principles (All)'!S189)</f>
        <v>0</v>
      </c>
      <c r="K186" s="220"/>
      <c r="L186" s="231" t="str">
        <f>IF('Principles (All)'!A189="","",'Principles (All)'!A189)</f>
        <v>PRINCIPLE 1: Protect human rights, dignity, and access to resources</v>
      </c>
      <c r="M186" s="232" t="str">
        <f>IF('Principles (All)'!B189="","",'Principles (All)'!B189)</f>
        <v>Component 1.2: Business conduct and commercial agreements uphold human rights and dignity of workers.</v>
      </c>
      <c r="N186" s="232" t="str">
        <f>IF('Principles (All)'!C189="","",'Principles (All)'!C189)</f>
        <v>1.2.1: Corporate responsibility and transparency</v>
      </c>
      <c r="O186" s="299" t="str">
        <f>IF('Principles (All)'!E189="","",'Principles (All)'!E189)</f>
        <v>SRA1.2.1 D.7</v>
      </c>
      <c r="P186" s="300" t="str">
        <f>IF('Principles (All)'!D189="","",'Principles (All)'!D189)</f>
        <v>Low</v>
      </c>
      <c r="Q186" s="233" t="str">
        <f t="shared" si="5"/>
        <v>MEDIUM</v>
      </c>
      <c r="R186" s="234" t="str">
        <f>IF('Principles (All)'!R189="","",'Principles (All)'!R189)</f>
        <v/>
      </c>
      <c r="S186" s="235"/>
      <c r="T186" s="235"/>
      <c r="U186" s="235"/>
    </row>
    <row r="187" spans="9:21" ht="39.6" hidden="1">
      <c r="I187" s="149">
        <f t="shared" si="4"/>
        <v>0</v>
      </c>
      <c r="J187" s="220">
        <f>IF('Principles (All)'!S190="","",'Principles (All)'!S190)</f>
        <v>0</v>
      </c>
      <c r="K187" s="220"/>
      <c r="L187" s="231" t="str">
        <f>IF('Principles (All)'!A190="","",'Principles (All)'!A190)</f>
        <v>PRINCIPLE 1: Protect human rights, dignity, and access to resources</v>
      </c>
      <c r="M187" s="232" t="str">
        <f>IF('Principles (All)'!B190="","",'Principles (All)'!B190)</f>
        <v>Component 1.2: Business conduct and commercial agreements uphold human rights and dignity of workers.</v>
      </c>
      <c r="N187" s="232" t="str">
        <f>IF('Principles (All)'!C190="","",'Principles (All)'!C190)</f>
        <v>1.2.1: Corporate responsibility and transparency</v>
      </c>
      <c r="O187" s="299" t="str">
        <f>IF('Principles (All)'!E190="","",'Principles (All)'!E190)</f>
        <v>SRA1.2.1 D.8</v>
      </c>
      <c r="P187" s="300" t="str">
        <f>IF('Principles (All)'!D190="","",'Principles (All)'!D190)</f>
        <v>Low</v>
      </c>
      <c r="Q187" s="233" t="str">
        <f t="shared" si="5"/>
        <v>MEDIUM</v>
      </c>
      <c r="R187" s="234" t="str">
        <f>IF('Principles (All)'!R190="","",'Principles (All)'!R190)</f>
        <v/>
      </c>
      <c r="S187" s="235"/>
      <c r="T187" s="235"/>
      <c r="U187" s="235"/>
    </row>
    <row r="188" spans="9:21" ht="39.6" hidden="1">
      <c r="I188" s="149">
        <f t="shared" si="4"/>
        <v>0</v>
      </c>
      <c r="J188" s="220">
        <f>IF('Principles (All)'!S191="","",'Principles (All)'!S191)</f>
        <v>0</v>
      </c>
      <c r="K188" s="220"/>
      <c r="L188" s="231" t="str">
        <f>IF('Principles (All)'!A191="","",'Principles (All)'!A191)</f>
        <v>PRINCIPLE 1: Protect human rights, dignity, and access to resources</v>
      </c>
      <c r="M188" s="232" t="str">
        <f>IF('Principles (All)'!B191="","",'Principles (All)'!B191)</f>
        <v>Component 1.2: Business conduct and commercial agreements uphold human rights and dignity of workers.</v>
      </c>
      <c r="N188" s="232" t="str">
        <f>IF('Principles (All)'!C191="","",'Principles (All)'!C191)</f>
        <v>1.2.1: Corporate responsibility and transparency</v>
      </c>
      <c r="O188" s="299" t="str">
        <f>IF('Principles (All)'!E191="","",'Principles (All)'!E191)</f>
        <v>SRA1.2.1 D.9</v>
      </c>
      <c r="P188" s="300" t="str">
        <f>IF('Principles (All)'!D191="","",'Principles (All)'!D191)</f>
        <v>Low</v>
      </c>
      <c r="Q188" s="233" t="str">
        <f t="shared" si="5"/>
        <v>MEDIUM</v>
      </c>
      <c r="R188" s="234" t="str">
        <f>IF('Principles (All)'!R191="","",'Principles (All)'!R191)</f>
        <v/>
      </c>
      <c r="S188" s="235"/>
      <c r="T188" s="235"/>
      <c r="U188" s="235"/>
    </row>
    <row r="189" spans="9:21" ht="39.6" hidden="1">
      <c r="I189" s="149">
        <f t="shared" si="4"/>
        <v>0</v>
      </c>
      <c r="J189" s="220">
        <f>IF('Principles (All)'!S192="","",'Principles (All)'!S192)</f>
        <v>0</v>
      </c>
      <c r="K189" s="220"/>
      <c r="L189" s="231" t="str">
        <f>IF('Principles (All)'!A192="","",'Principles (All)'!A192)</f>
        <v>PRINCIPLE 1: Protect human rights, dignity, and access to resources</v>
      </c>
      <c r="M189" s="232" t="str">
        <f>IF('Principles (All)'!B192="","",'Principles (All)'!B192)</f>
        <v>Component 1.2: Business conduct and commercial agreements uphold human rights and dignity of workers.</v>
      </c>
      <c r="N189" s="232" t="str">
        <f>IF('Principles (All)'!C192="","",'Principles (All)'!C192)</f>
        <v>1.2.1: Corporate responsibility and transparency</v>
      </c>
      <c r="O189" s="299" t="str">
        <f>IF('Principles (All)'!E192="","",'Principles (All)'!E192)</f>
        <v>SRA1.2.1 D.10</v>
      </c>
      <c r="P189" s="300" t="str">
        <f>IF('Principles (All)'!D192="","",'Principles (All)'!D192)</f>
        <v>Low</v>
      </c>
      <c r="Q189" s="233" t="str">
        <f t="shared" si="5"/>
        <v>MEDIUM</v>
      </c>
      <c r="R189" s="234" t="str">
        <f>IF('Principles (All)'!R192="","",'Principles (All)'!R192)</f>
        <v/>
      </c>
      <c r="S189" s="235"/>
      <c r="T189" s="235"/>
      <c r="U189" s="235"/>
    </row>
    <row r="190" spans="9:21" ht="39.6" hidden="1">
      <c r="I190" s="149">
        <f t="shared" si="4"/>
        <v>0</v>
      </c>
      <c r="J190" s="220">
        <f>IF('Principles (All)'!S193="","",'Principles (All)'!S193)</f>
        <v>0</v>
      </c>
      <c r="K190" s="220"/>
      <c r="L190" s="231" t="str">
        <f>IF('Principles (All)'!A193="","",'Principles (All)'!A193)</f>
        <v>PRINCIPLE 1: Protect human rights, dignity, and access to resources</v>
      </c>
      <c r="M190" s="232" t="str">
        <f>IF('Principles (All)'!B193="","",'Principles (All)'!B193)</f>
        <v>Component 1.2: Business conduct and commercial agreements uphold human rights and dignity of workers.</v>
      </c>
      <c r="N190" s="232" t="str">
        <f>IF('Principles (All)'!C193="","",'Principles (All)'!C193)</f>
        <v>1.2.1: Corporate responsibility and transparency</v>
      </c>
      <c r="O190" s="299" t="str">
        <f>IF('Principles (All)'!E193="","",'Principles (All)'!E193)</f>
        <v>SRA1.2.1 D.11</v>
      </c>
      <c r="P190" s="300" t="str">
        <f>IF('Principles (All)'!D193="","",'Principles (All)'!D193)</f>
        <v>Low</v>
      </c>
      <c r="Q190" s="233" t="str">
        <f t="shared" si="5"/>
        <v>MEDIUM</v>
      </c>
      <c r="R190" s="234" t="str">
        <f>IF('Principles (All)'!R193="","",'Principles (All)'!R193)</f>
        <v/>
      </c>
      <c r="S190" s="235"/>
      <c r="T190" s="235"/>
      <c r="U190" s="235"/>
    </row>
    <row r="191" spans="9:21" hidden="1">
      <c r="I191" s="149">
        <f t="shared" si="4"/>
        <v>0</v>
      </c>
      <c r="J191" s="220">
        <f>IF('Principles (All)'!S194="","",'Principles (All)'!S194)</f>
        <v>0</v>
      </c>
      <c r="K191" s="220"/>
      <c r="L191" s="231" t="str">
        <f>IF('Principles (All)'!A194="","",'Principles (All)'!A194)</f>
        <v/>
      </c>
      <c r="M191" s="232" t="str">
        <f>IF('Principles (All)'!B194="","",'Principles (All)'!B194)</f>
        <v/>
      </c>
      <c r="N191" s="232" t="str">
        <f>IF('Principles (All)'!C194="","",'Principles (All)'!C194)</f>
        <v/>
      </c>
      <c r="O191" s="299" t="str">
        <f>IF('Principles (All)'!E194="","",'Principles (All)'!E194)</f>
        <v/>
      </c>
      <c r="P191" s="300" t="str">
        <f>IF('Principles (All)'!D194="","",'Principles (All)'!D194)</f>
        <v/>
      </c>
      <c r="Q191" s="233" t="str">
        <f t="shared" si="5"/>
        <v/>
      </c>
      <c r="R191" s="234" t="str">
        <f>IF('Principles (All)'!R194="","",'Principles (All)'!R194)</f>
        <v/>
      </c>
      <c r="S191" s="235"/>
      <c r="T191" s="235"/>
      <c r="U191" s="235"/>
    </row>
    <row r="192" spans="9:21" hidden="1">
      <c r="I192" s="149">
        <f t="shared" si="4"/>
        <v>0</v>
      </c>
      <c r="J192" s="220">
        <f>IF('Principles (All)'!S195="","",'Principles (All)'!S195)</f>
        <v>0</v>
      </c>
      <c r="K192" s="220"/>
      <c r="L192" s="231" t="str">
        <f>IF('Principles (All)'!A195="","",'Principles (All)'!A195)</f>
        <v/>
      </c>
      <c r="M192" s="232" t="str">
        <f>IF('Principles (All)'!B195="","",'Principles (All)'!B195)</f>
        <v/>
      </c>
      <c r="N192" s="232" t="str">
        <f>IF('Principles (All)'!C195="","",'Principles (All)'!C195)</f>
        <v/>
      </c>
      <c r="O192" s="299" t="str">
        <f>IF('Principles (All)'!E195="","",'Principles (All)'!E195)</f>
        <v/>
      </c>
      <c r="P192" s="300" t="str">
        <f>IF('Principles (All)'!D195="","",'Principles (All)'!D195)</f>
        <v/>
      </c>
      <c r="Q192" s="233" t="str">
        <f t="shared" si="5"/>
        <v/>
      </c>
      <c r="R192" s="234" t="str">
        <f>IF('Principles (All)'!R195="","",'Principles (All)'!R195)</f>
        <v/>
      </c>
      <c r="S192" s="235"/>
      <c r="T192" s="235"/>
      <c r="U192" s="235"/>
    </row>
    <row r="193" spans="9:21" ht="39.6" hidden="1">
      <c r="I193" s="149">
        <f t="shared" si="4"/>
        <v>0</v>
      </c>
      <c r="J193" s="220">
        <f>IF('Principles (All)'!S196="","",'Principles (All)'!S196)</f>
        <v>0</v>
      </c>
      <c r="K193" s="220"/>
      <c r="L193" s="231" t="str">
        <f>IF('Principles (All)'!A196="","",'Principles (All)'!A196)</f>
        <v>PRINCIPLE 1: Protect human rights, dignity, and access to resources</v>
      </c>
      <c r="M193" s="232" t="str">
        <f>IF('Principles (All)'!B196="","",'Principles (All)'!B196)</f>
        <v>Component 1.2: Business conduct and commercial agreements uphold human rights and dignity of workers.</v>
      </c>
      <c r="N193" s="232" t="str">
        <f>IF('Principles (All)'!C196="","",'Principles (All)'!C196)</f>
        <v>1.2.2: Economic flexibility and autonomy</v>
      </c>
      <c r="O193" s="299" t="str">
        <f>IF('Principles (All)'!E196="","",'Principles (All)'!E196)</f>
        <v>SRA1.2.2 D.1</v>
      </c>
      <c r="P193" s="300" t="str">
        <f>IF('Principles (All)'!D196="","",'Principles (All)'!D196)</f>
        <v>Medium</v>
      </c>
      <c r="Q193" s="233" t="str">
        <f t="shared" si="5"/>
        <v>HIGH</v>
      </c>
      <c r="R193" s="234" t="str">
        <f>IF('Principles (All)'!R196="","",'Principles (All)'!R196)</f>
        <v/>
      </c>
      <c r="S193" s="235"/>
      <c r="T193" s="235"/>
      <c r="U193" s="235"/>
    </row>
    <row r="194" spans="9:21" ht="39.6" hidden="1">
      <c r="I194" s="149">
        <f t="shared" si="4"/>
        <v>0</v>
      </c>
      <c r="J194" s="220">
        <f>IF('Principles (All)'!S197="","",'Principles (All)'!S197)</f>
        <v>0</v>
      </c>
      <c r="K194" s="220"/>
      <c r="L194" s="231" t="str">
        <f>IF('Principles (All)'!A197="","",'Principles (All)'!A197)</f>
        <v>PRINCIPLE 1: Protect human rights, dignity, and access to resources</v>
      </c>
      <c r="M194" s="232" t="str">
        <f>IF('Principles (All)'!B197="","",'Principles (All)'!B197)</f>
        <v>Component 1.2: Business conduct and commercial agreements uphold human rights and dignity of workers.</v>
      </c>
      <c r="N194" s="232" t="str">
        <f>IF('Principles (All)'!C197="","",'Principles (All)'!C197)</f>
        <v>1.2.2: Economic flexibility and autonomy</v>
      </c>
      <c r="O194" s="299" t="str">
        <f>IF('Principles (All)'!E197="","",'Principles (All)'!E197)</f>
        <v>SRA1.2.2 D.2</v>
      </c>
      <c r="P194" s="300" t="str">
        <f>IF('Principles (All)'!D197="","",'Principles (All)'!D197)</f>
        <v>Medium</v>
      </c>
      <c r="Q194" s="233" t="str">
        <f t="shared" si="5"/>
        <v>HIGH</v>
      </c>
      <c r="R194" s="234" t="str">
        <f>IF('Principles (All)'!R197="","",'Principles (All)'!R197)</f>
        <v/>
      </c>
      <c r="S194" s="235"/>
      <c r="T194" s="235"/>
      <c r="U194" s="235"/>
    </row>
    <row r="195" spans="9:21" ht="39.6" hidden="1">
      <c r="I195" s="149">
        <f t="shared" si="4"/>
        <v>0</v>
      </c>
      <c r="J195" s="220">
        <f>IF('Principles (All)'!S198="","",'Principles (All)'!S198)</f>
        <v>0</v>
      </c>
      <c r="K195" s="220"/>
      <c r="L195" s="231" t="str">
        <f>IF('Principles (All)'!A198="","",'Principles (All)'!A198)</f>
        <v>PRINCIPLE 1: Protect human rights, dignity, and access to resources</v>
      </c>
      <c r="M195" s="232" t="str">
        <f>IF('Principles (All)'!B198="","",'Principles (All)'!B198)</f>
        <v>Component 1.2: Business conduct and commercial agreements uphold human rights and dignity of workers.</v>
      </c>
      <c r="N195" s="232" t="str">
        <f>IF('Principles (All)'!C198="","",'Principles (All)'!C198)</f>
        <v>1.2.2: Economic flexibility and autonomy</v>
      </c>
      <c r="O195" s="299" t="str">
        <f>IF('Principles (All)'!E198="","",'Principles (All)'!E198)</f>
        <v>SRA1.2.2 D.3</v>
      </c>
      <c r="P195" s="300" t="str">
        <f>IF('Principles (All)'!D198="","",'Principles (All)'!D198)</f>
        <v>Medium</v>
      </c>
      <c r="Q195" s="233" t="str">
        <f t="shared" si="5"/>
        <v>HIGH</v>
      </c>
      <c r="R195" s="234" t="str">
        <f>IF('Principles (All)'!R198="","",'Principles (All)'!R198)</f>
        <v/>
      </c>
      <c r="S195" s="235"/>
      <c r="T195" s="235"/>
      <c r="U195" s="235"/>
    </row>
    <row r="196" spans="9:21" ht="39.6" hidden="1">
      <c r="I196" s="149">
        <f t="shared" si="4"/>
        <v>0</v>
      </c>
      <c r="J196" s="220">
        <f>IF('Principles (All)'!S199="","",'Principles (All)'!S199)</f>
        <v>0</v>
      </c>
      <c r="K196" s="220"/>
      <c r="L196" s="231" t="str">
        <f>IF('Principles (All)'!A199="","",'Principles (All)'!A199)</f>
        <v>PRINCIPLE 1: Protect human rights, dignity, and access to resources</v>
      </c>
      <c r="M196" s="232" t="str">
        <f>IF('Principles (All)'!B199="","",'Principles (All)'!B199)</f>
        <v>Component 1.2: Business conduct and commercial agreements uphold human rights and dignity of workers.</v>
      </c>
      <c r="N196" s="232" t="str">
        <f>IF('Principles (All)'!C199="","",'Principles (All)'!C199)</f>
        <v>1.2.2: Economic flexibility and autonomy</v>
      </c>
      <c r="O196" s="299" t="str">
        <f>IF('Principles (All)'!E199="","",'Principles (All)'!E199)</f>
        <v>SRA1.2.2 D.4</v>
      </c>
      <c r="P196" s="300" t="str">
        <f>IF('Principles (All)'!D199="","",'Principles (All)'!D199)</f>
        <v>Medium</v>
      </c>
      <c r="Q196" s="233" t="str">
        <f t="shared" si="5"/>
        <v>HIGH</v>
      </c>
      <c r="R196" s="234" t="str">
        <f>IF('Principles (All)'!R199="","",'Principles (All)'!R199)</f>
        <v/>
      </c>
      <c r="S196" s="235"/>
      <c r="T196" s="235"/>
      <c r="U196" s="235"/>
    </row>
    <row r="197" spans="9:21" ht="39.6" hidden="1">
      <c r="I197" s="149">
        <f t="shared" ref="I197:I260" si="6">IF(OR(J197=0,J197=""),0,1)</f>
        <v>0</v>
      </c>
      <c r="J197" s="220">
        <f>IF('Principles (All)'!S200="","",'Principles (All)'!S200)</f>
        <v>0</v>
      </c>
      <c r="K197" s="220"/>
      <c r="L197" s="231" t="str">
        <f>IF('Principles (All)'!A200="","",'Principles (All)'!A200)</f>
        <v>PRINCIPLE 1: Protect human rights, dignity, and access to resources</v>
      </c>
      <c r="M197" s="232" t="str">
        <f>IF('Principles (All)'!B200="","",'Principles (All)'!B200)</f>
        <v>Component 1.2: Business conduct and commercial agreements uphold human rights and dignity of workers.</v>
      </c>
      <c r="N197" s="232" t="str">
        <f>IF('Principles (All)'!C200="","",'Principles (All)'!C200)</f>
        <v>1.2.2: Economic flexibility and autonomy</v>
      </c>
      <c r="O197" s="299" t="str">
        <f>IF('Principles (All)'!E200="","",'Principles (All)'!E200)</f>
        <v>SRA1.2.2 D.5</v>
      </c>
      <c r="P197" s="300" t="str">
        <f>IF('Principles (All)'!D200="","",'Principles (All)'!D200)</f>
        <v>Medium</v>
      </c>
      <c r="Q197" s="233" t="str">
        <f t="shared" ref="Q197:Q260" si="7">IF(P197="Medium","HIGH",IF(P197="Low","MEDIUM",""))</f>
        <v>HIGH</v>
      </c>
      <c r="R197" s="234" t="str">
        <f>IF('Principles (All)'!R200="","",'Principles (All)'!R200)</f>
        <v/>
      </c>
      <c r="S197" s="235"/>
      <c r="T197" s="235"/>
      <c r="U197" s="235"/>
    </row>
    <row r="198" spans="9:21" ht="39.6" hidden="1">
      <c r="I198" s="149">
        <f t="shared" si="6"/>
        <v>0</v>
      </c>
      <c r="J198" s="220">
        <f>IF('Principles (All)'!S201="","",'Principles (All)'!S201)</f>
        <v>0</v>
      </c>
      <c r="K198" s="220"/>
      <c r="L198" s="231" t="str">
        <f>IF('Principles (All)'!A201="","",'Principles (All)'!A201)</f>
        <v>PRINCIPLE 1: Protect human rights, dignity, and access to resources</v>
      </c>
      <c r="M198" s="232" t="str">
        <f>IF('Principles (All)'!B201="","",'Principles (All)'!B201)</f>
        <v>Component 1.2: Business conduct and commercial agreements uphold human rights and dignity of workers.</v>
      </c>
      <c r="N198" s="232" t="str">
        <f>IF('Principles (All)'!C201="","",'Principles (All)'!C201)</f>
        <v>1.2.2: Economic flexibility and autonomy</v>
      </c>
      <c r="O198" s="299" t="str">
        <f>IF('Principles (All)'!E201="","",'Principles (All)'!E201)</f>
        <v>SRA1.2.2 D.6</v>
      </c>
      <c r="P198" s="300" t="str">
        <f>IF('Principles (All)'!D201="","",'Principles (All)'!D201)</f>
        <v>Low</v>
      </c>
      <c r="Q198" s="233" t="str">
        <f t="shared" si="7"/>
        <v>MEDIUM</v>
      </c>
      <c r="R198" s="234" t="str">
        <f>IF('Principles (All)'!R201="","",'Principles (All)'!R201)</f>
        <v/>
      </c>
      <c r="S198" s="235"/>
      <c r="T198" s="235"/>
      <c r="U198" s="235"/>
    </row>
    <row r="199" spans="9:21" ht="39.6" hidden="1">
      <c r="I199" s="149">
        <f t="shared" si="6"/>
        <v>0</v>
      </c>
      <c r="J199" s="220">
        <f>IF('Principles (All)'!S202="","",'Principles (All)'!S202)</f>
        <v>0</v>
      </c>
      <c r="K199" s="220"/>
      <c r="L199" s="231" t="str">
        <f>IF('Principles (All)'!A202="","",'Principles (All)'!A202)</f>
        <v>PRINCIPLE 1: Protect human rights, dignity, and access to resources</v>
      </c>
      <c r="M199" s="232" t="str">
        <f>IF('Principles (All)'!B202="","",'Principles (All)'!B202)</f>
        <v>Component 1.2: Business conduct and commercial agreements uphold human rights and dignity of workers.</v>
      </c>
      <c r="N199" s="232" t="str">
        <f>IF('Principles (All)'!C202="","",'Principles (All)'!C202)</f>
        <v>1.2.2: Economic flexibility and autonomy</v>
      </c>
      <c r="O199" s="299" t="str">
        <f>IF('Principles (All)'!E202="","",'Principles (All)'!E202)</f>
        <v>SRA1.2.2 D.7</v>
      </c>
      <c r="P199" s="300" t="str">
        <f>IF('Principles (All)'!D202="","",'Principles (All)'!D202)</f>
        <v>Low</v>
      </c>
      <c r="Q199" s="233" t="str">
        <f t="shared" si="7"/>
        <v>MEDIUM</v>
      </c>
      <c r="R199" s="234" t="str">
        <f>IF('Principles (All)'!R202="","",'Principles (All)'!R202)</f>
        <v/>
      </c>
      <c r="S199" s="235"/>
      <c r="T199" s="235"/>
      <c r="U199" s="235"/>
    </row>
    <row r="200" spans="9:21" ht="39.6" hidden="1">
      <c r="I200" s="149">
        <f t="shared" si="6"/>
        <v>0</v>
      </c>
      <c r="J200" s="220">
        <f>IF('Principles (All)'!S203="","",'Principles (All)'!S203)</f>
        <v>0</v>
      </c>
      <c r="K200" s="220"/>
      <c r="L200" s="231" t="str">
        <f>IF('Principles (All)'!A203="","",'Principles (All)'!A203)</f>
        <v>PRINCIPLE 1: Protect human rights, dignity, and access to resources</v>
      </c>
      <c r="M200" s="232" t="str">
        <f>IF('Principles (All)'!B203="","",'Principles (All)'!B203)</f>
        <v>Component 1.2: Business conduct and commercial agreements uphold human rights and dignity of workers.</v>
      </c>
      <c r="N200" s="232" t="str">
        <f>IF('Principles (All)'!C203="","",'Principles (All)'!C203)</f>
        <v>1.2.2: Economic flexibility and autonomy</v>
      </c>
      <c r="O200" s="299" t="str">
        <f>IF('Principles (All)'!E203="","",'Principles (All)'!E203)</f>
        <v>SRA1.2.2 D.8</v>
      </c>
      <c r="P200" s="300" t="str">
        <f>IF('Principles (All)'!D203="","",'Principles (All)'!D203)</f>
        <v>Low</v>
      </c>
      <c r="Q200" s="233" t="str">
        <f t="shared" si="7"/>
        <v>MEDIUM</v>
      </c>
      <c r="R200" s="234" t="str">
        <f>IF('Principles (All)'!R203="","",'Principles (All)'!R203)</f>
        <v/>
      </c>
      <c r="S200" s="235"/>
      <c r="T200" s="235"/>
      <c r="U200" s="235"/>
    </row>
    <row r="201" spans="9:21" ht="39.6" hidden="1">
      <c r="I201" s="149">
        <f t="shared" si="6"/>
        <v>0</v>
      </c>
      <c r="J201" s="220">
        <f>IF('Principles (All)'!S204="","",'Principles (All)'!S204)</f>
        <v>0</v>
      </c>
      <c r="K201" s="220"/>
      <c r="L201" s="231" t="str">
        <f>IF('Principles (All)'!A204="","",'Principles (All)'!A204)</f>
        <v>PRINCIPLE 1: Protect human rights, dignity, and access to resources</v>
      </c>
      <c r="M201" s="232" t="str">
        <f>IF('Principles (All)'!B204="","",'Principles (All)'!B204)</f>
        <v>Component 1.2: Business conduct and commercial agreements uphold human rights and dignity of workers.</v>
      </c>
      <c r="N201" s="232" t="str">
        <f>IF('Principles (All)'!C204="","",'Principles (All)'!C204)</f>
        <v>1.2.2: Economic flexibility and autonomy</v>
      </c>
      <c r="O201" s="299" t="str">
        <f>IF('Principles (All)'!E204="","",'Principles (All)'!E204)</f>
        <v>SRA1.2.2 D.9</v>
      </c>
      <c r="P201" s="300" t="str">
        <f>IF('Principles (All)'!D204="","",'Principles (All)'!D204)</f>
        <v>Low</v>
      </c>
      <c r="Q201" s="233" t="str">
        <f t="shared" si="7"/>
        <v>MEDIUM</v>
      </c>
      <c r="R201" s="234" t="str">
        <f>IF('Principles (All)'!R204="","",'Principles (All)'!R204)</f>
        <v/>
      </c>
      <c r="S201" s="235"/>
      <c r="T201" s="235"/>
      <c r="U201" s="235"/>
    </row>
    <row r="202" spans="9:21" ht="39.6" hidden="1">
      <c r="I202" s="149">
        <f t="shared" si="6"/>
        <v>0</v>
      </c>
      <c r="J202" s="220">
        <f>IF('Principles (All)'!S205="","",'Principles (All)'!S205)</f>
        <v>0</v>
      </c>
      <c r="K202" s="220"/>
      <c r="L202" s="231" t="str">
        <f>IF('Principles (All)'!A205="","",'Principles (All)'!A205)</f>
        <v>PRINCIPLE 1: Protect human rights, dignity, and access to resources</v>
      </c>
      <c r="M202" s="232" t="str">
        <f>IF('Principles (All)'!B205="","",'Principles (All)'!B205)</f>
        <v>Component 1.2: Business conduct and commercial agreements uphold human rights and dignity of workers.</v>
      </c>
      <c r="N202" s="232" t="str">
        <f>IF('Principles (All)'!C205="","",'Principles (All)'!C205)</f>
        <v>1.2.2: Economic flexibility and autonomy</v>
      </c>
      <c r="O202" s="299" t="str">
        <f>IF('Principles (All)'!E205="","",'Principles (All)'!E205)</f>
        <v>SRA1.2.2 D.10</v>
      </c>
      <c r="P202" s="300" t="str">
        <f>IF('Principles (All)'!D205="","",'Principles (All)'!D205)</f>
        <v>Low</v>
      </c>
      <c r="Q202" s="233" t="str">
        <f t="shared" si="7"/>
        <v>MEDIUM</v>
      </c>
      <c r="R202" s="234" t="str">
        <f>IF('Principles (All)'!R205="","",'Principles (All)'!R205)</f>
        <v/>
      </c>
      <c r="S202" s="235"/>
      <c r="T202" s="235"/>
      <c r="U202" s="235"/>
    </row>
    <row r="203" spans="9:21" ht="39.6" hidden="1">
      <c r="I203" s="149">
        <f t="shared" si="6"/>
        <v>0</v>
      </c>
      <c r="J203" s="220">
        <f>IF('Principles (All)'!S206="","",'Principles (All)'!S206)</f>
        <v>0</v>
      </c>
      <c r="K203" s="220"/>
      <c r="L203" s="231" t="str">
        <f>IF('Principles (All)'!A206="","",'Principles (All)'!A206)</f>
        <v>PRINCIPLE 1: Protect human rights, dignity, and access to resources</v>
      </c>
      <c r="M203" s="232" t="str">
        <f>IF('Principles (All)'!B206="","",'Principles (All)'!B206)</f>
        <v>Component 1.2: Business conduct and commercial agreements uphold human rights and dignity of workers.</v>
      </c>
      <c r="N203" s="232" t="str">
        <f>IF('Principles (All)'!C206="","",'Principles (All)'!C206)</f>
        <v>1.2.2: Economic flexibility and autonomy</v>
      </c>
      <c r="O203" s="299" t="str">
        <f>IF('Principles (All)'!E206="","",'Principles (All)'!E206)</f>
        <v>SRA1.2.2 D.11</v>
      </c>
      <c r="P203" s="300" t="str">
        <f>IF('Principles (All)'!D206="","",'Principles (All)'!D206)</f>
        <v>Low</v>
      </c>
      <c r="Q203" s="233" t="str">
        <f t="shared" si="7"/>
        <v>MEDIUM</v>
      </c>
      <c r="R203" s="234" t="str">
        <f>IF('Principles (All)'!R206="","",'Principles (All)'!R206)</f>
        <v/>
      </c>
      <c r="S203" s="235"/>
      <c r="T203" s="235"/>
      <c r="U203" s="235"/>
    </row>
    <row r="204" spans="9:21" ht="39.6" hidden="1">
      <c r="I204" s="149">
        <f t="shared" si="6"/>
        <v>0</v>
      </c>
      <c r="J204" s="220">
        <f>IF('Principles (All)'!S207="","",'Principles (All)'!S207)</f>
        <v>0</v>
      </c>
      <c r="K204" s="220"/>
      <c r="L204" s="231" t="str">
        <f>IF('Principles (All)'!A207="","",'Principles (All)'!A207)</f>
        <v>PRINCIPLE 1: Protect human rights, dignity, and access to resources</v>
      </c>
      <c r="M204" s="232" t="str">
        <f>IF('Principles (All)'!B207="","",'Principles (All)'!B207)</f>
        <v>Component 1.2: Business conduct and commercial agreements uphold human rights and dignity of workers.</v>
      </c>
      <c r="N204" s="232" t="str">
        <f>IF('Principles (All)'!C207="","",'Principles (All)'!C207)</f>
        <v>1.2.2: Economic flexibility and autonomy</v>
      </c>
      <c r="O204" s="299" t="str">
        <f>IF('Principles (All)'!E207="","",'Principles (All)'!E207)</f>
        <v>SRA1.2.2 D.12</v>
      </c>
      <c r="P204" s="300" t="str">
        <f>IF('Principles (All)'!D207="","",'Principles (All)'!D207)</f>
        <v>Low</v>
      </c>
      <c r="Q204" s="233" t="str">
        <f t="shared" si="7"/>
        <v>MEDIUM</v>
      </c>
      <c r="R204" s="234" t="str">
        <f>IF('Principles (All)'!R207="","",'Principles (All)'!R207)</f>
        <v/>
      </c>
      <c r="S204" s="235"/>
      <c r="T204" s="235"/>
      <c r="U204" s="235"/>
    </row>
    <row r="205" spans="9:21" hidden="1">
      <c r="I205" s="149">
        <f t="shared" si="6"/>
        <v>0</v>
      </c>
      <c r="J205" s="220">
        <f>IF('Principles (All)'!S208="","",'Principles (All)'!S208)</f>
        <v>0</v>
      </c>
      <c r="K205" s="220"/>
      <c r="L205" s="231" t="str">
        <f>IF('Principles (All)'!A208="","",'Principles (All)'!A208)</f>
        <v/>
      </c>
      <c r="M205" s="232" t="str">
        <f>IF('Principles (All)'!B208="","",'Principles (All)'!B208)</f>
        <v/>
      </c>
      <c r="N205" s="232" t="str">
        <f>IF('Principles (All)'!C208="","",'Principles (All)'!C208)</f>
        <v/>
      </c>
      <c r="O205" s="299" t="str">
        <f>IF('Principles (All)'!E208="","",'Principles (All)'!E208)</f>
        <v/>
      </c>
      <c r="P205" s="300" t="str">
        <f>IF('Principles (All)'!D208="","",'Principles (All)'!D208)</f>
        <v/>
      </c>
      <c r="Q205" s="233" t="str">
        <f t="shared" si="7"/>
        <v/>
      </c>
      <c r="R205" s="234" t="str">
        <f>IF('Principles (All)'!R208="","",'Principles (All)'!R208)</f>
        <v/>
      </c>
      <c r="S205" s="235"/>
      <c r="T205" s="235"/>
      <c r="U205" s="235"/>
    </row>
    <row r="206" spans="9:21" hidden="1">
      <c r="I206" s="149">
        <f t="shared" si="6"/>
        <v>0</v>
      </c>
      <c r="J206" s="220">
        <f>IF('Principles (All)'!S209="","",'Principles (All)'!S209)</f>
        <v>0</v>
      </c>
      <c r="K206" s="220"/>
      <c r="L206" s="231" t="str">
        <f>IF('Principles (All)'!A209="","",'Principles (All)'!A209)</f>
        <v/>
      </c>
      <c r="M206" s="232" t="str">
        <f>IF('Principles (All)'!B209="","",'Principles (All)'!B209)</f>
        <v/>
      </c>
      <c r="N206" s="232" t="str">
        <f>IF('Principles (All)'!C209="","",'Principles (All)'!C209)</f>
        <v/>
      </c>
      <c r="O206" s="299" t="str">
        <f>IF('Principles (All)'!E209="","",'Principles (All)'!E209)</f>
        <v/>
      </c>
      <c r="P206" s="300" t="str">
        <f>IF('Principles (All)'!D209="","",'Principles (All)'!D209)</f>
        <v/>
      </c>
      <c r="Q206" s="233" t="str">
        <f t="shared" si="7"/>
        <v/>
      </c>
      <c r="R206" s="234" t="str">
        <f>IF('Principles (All)'!R209="","",'Principles (All)'!R209)</f>
        <v/>
      </c>
      <c r="S206" s="235"/>
      <c r="T206" s="235"/>
      <c r="U206" s="235"/>
    </row>
    <row r="207" spans="9:21" hidden="1">
      <c r="I207" s="149">
        <f t="shared" si="6"/>
        <v>0</v>
      </c>
      <c r="J207" s="220">
        <f>IF('Principles (All)'!S210="","",'Principles (All)'!S210)</f>
        <v>0</v>
      </c>
      <c r="K207" s="220"/>
      <c r="L207" s="231" t="str">
        <f>IF('Principles (All)'!A210="","",'Principles (All)'!A210)</f>
        <v/>
      </c>
      <c r="M207" s="232" t="str">
        <f>IF('Principles (All)'!B210="","",'Principles (All)'!B210)</f>
        <v/>
      </c>
      <c r="N207" s="232" t="str">
        <f>IF('Principles (All)'!C210="","",'Principles (All)'!C210)</f>
        <v/>
      </c>
      <c r="O207" s="299" t="str">
        <f>IF('Principles (All)'!E210="","",'Principles (All)'!E210)</f>
        <v/>
      </c>
      <c r="P207" s="300" t="str">
        <f>IF('Principles (All)'!D210="","",'Principles (All)'!D210)</f>
        <v/>
      </c>
      <c r="Q207" s="233" t="str">
        <f t="shared" si="7"/>
        <v/>
      </c>
      <c r="R207" s="234" t="str">
        <f>IF('Principles (All)'!R210="","",'Principles (All)'!R210)</f>
        <v/>
      </c>
      <c r="S207" s="235"/>
      <c r="T207" s="235"/>
      <c r="U207" s="235"/>
    </row>
    <row r="208" spans="9:21" ht="66" hidden="1">
      <c r="I208" s="149">
        <f t="shared" si="6"/>
        <v>0</v>
      </c>
      <c r="J208" s="220">
        <f>IF('Principles (All)'!S211="","",'Principles (All)'!S211)</f>
        <v>0</v>
      </c>
      <c r="K208" s="220"/>
      <c r="L208" s="231" t="str">
        <f>IF('Principles (All)'!A211="","",'Principles (All)'!A211)</f>
        <v>PRINCIPLE 2: Ensure equality and equitable opportunity to benefit</v>
      </c>
      <c r="M208" s="232" t="str">
        <f>IF('Principles (All)'!B211="","",'Principles (All)'!B211)</f>
        <v>Component 2.1: Recognition, voice, and respectful engagement for all groups, including customary users, irrespective of gender, ethnicity, culture, political, or socioeconomic status.</v>
      </c>
      <c r="N208" s="232" t="str">
        <f>IF('Principles (All)'!C211="","",'Principles (All)'!C211)</f>
        <v>2.1.1: Grievance reporting and access to remedy</v>
      </c>
      <c r="O208" s="299" t="str">
        <f>IF('Principles (All)'!E211="","",'Principles (All)'!E211)</f>
        <v>SRA2.1.1 D.1</v>
      </c>
      <c r="P208" s="300" t="str">
        <f>IF('Principles (All)'!D211="","",'Principles (All)'!D211)</f>
        <v>Medium</v>
      </c>
      <c r="Q208" s="233" t="str">
        <f t="shared" si="7"/>
        <v>HIGH</v>
      </c>
      <c r="R208" s="234" t="str">
        <f>IF('Principles (All)'!R211="","",'Principles (All)'!R211)</f>
        <v/>
      </c>
      <c r="S208" s="235"/>
      <c r="T208" s="235"/>
      <c r="U208" s="235"/>
    </row>
    <row r="209" spans="9:21" ht="66" hidden="1">
      <c r="I209" s="149">
        <f t="shared" si="6"/>
        <v>0</v>
      </c>
      <c r="J209" s="220">
        <f>IF('Principles (All)'!S212="","",'Principles (All)'!S212)</f>
        <v>0</v>
      </c>
      <c r="K209" s="220"/>
      <c r="L209" s="231" t="str">
        <f>IF('Principles (All)'!A212="","",'Principles (All)'!A212)</f>
        <v>PRINCIPLE 2: Ensure equality and equitable opportunity to benefit</v>
      </c>
      <c r="M209" s="232" t="str">
        <f>IF('Principles (All)'!B212="","",'Principles (All)'!B212)</f>
        <v>Component 2.1: Recognition, voice, and respectful engagement for all groups, including customary users, irrespective of gender, ethnicity, culture, political, or socioeconomic status.</v>
      </c>
      <c r="N209" s="232" t="str">
        <f>IF('Principles (All)'!C212="","",'Principles (All)'!C212)</f>
        <v>2.1.1: Grievance reporting and access to remedy</v>
      </c>
      <c r="O209" s="299" t="str">
        <f>IF('Principles (All)'!E212="","",'Principles (All)'!E212)</f>
        <v>SRA2.1.1 D.2</v>
      </c>
      <c r="P209" s="300" t="str">
        <f>IF('Principles (All)'!D212="","",'Principles (All)'!D212)</f>
        <v>Medium</v>
      </c>
      <c r="Q209" s="233" t="str">
        <f t="shared" si="7"/>
        <v>HIGH</v>
      </c>
      <c r="R209" s="234" t="str">
        <f>IF('Principles (All)'!R212="","",'Principles (All)'!R212)</f>
        <v/>
      </c>
      <c r="S209" s="235"/>
      <c r="T209" s="235"/>
      <c r="U209" s="235"/>
    </row>
    <row r="210" spans="9:21" ht="66" hidden="1">
      <c r="I210" s="149">
        <f t="shared" si="6"/>
        <v>0</v>
      </c>
      <c r="J210" s="220">
        <f>IF('Principles (All)'!S213="","",'Principles (All)'!S213)</f>
        <v>0</v>
      </c>
      <c r="K210" s="220"/>
      <c r="L210" s="231" t="str">
        <f>IF('Principles (All)'!A213="","",'Principles (All)'!A213)</f>
        <v>PRINCIPLE 2: Ensure equality and equitable opportunity to benefit</v>
      </c>
      <c r="M210" s="232" t="str">
        <f>IF('Principles (All)'!B213="","",'Principles (All)'!B213)</f>
        <v>Component 2.1: Recognition, voice, and respectful engagement for all groups, including customary users, irrespective of gender, ethnicity, culture, political, or socioeconomic status.</v>
      </c>
      <c r="N210" s="232" t="str">
        <f>IF('Principles (All)'!C213="","",'Principles (All)'!C213)</f>
        <v>2.1.1: Grievance reporting and access to remedy</v>
      </c>
      <c r="O210" s="299" t="str">
        <f>IF('Principles (All)'!E213="","",'Principles (All)'!E213)</f>
        <v>SRA2.1.1 D.3</v>
      </c>
      <c r="P210" s="300" t="str">
        <f>IF('Principles (All)'!D213="","",'Principles (All)'!D213)</f>
        <v>Medium</v>
      </c>
      <c r="Q210" s="233" t="str">
        <f t="shared" si="7"/>
        <v>HIGH</v>
      </c>
      <c r="R210" s="234" t="str">
        <f>IF('Principles (All)'!R213="","",'Principles (All)'!R213)</f>
        <v/>
      </c>
      <c r="S210" s="235"/>
      <c r="T210" s="235"/>
      <c r="U210" s="235"/>
    </row>
    <row r="211" spans="9:21" ht="66" hidden="1">
      <c r="I211" s="149">
        <f t="shared" si="6"/>
        <v>0</v>
      </c>
      <c r="J211" s="220">
        <f>IF('Principles (All)'!S214="","",'Principles (All)'!S214)</f>
        <v>0</v>
      </c>
      <c r="K211" s="220"/>
      <c r="L211" s="231" t="str">
        <f>IF('Principles (All)'!A214="","",'Principles (All)'!A214)</f>
        <v>PRINCIPLE 2: Ensure equality and equitable opportunity to benefit</v>
      </c>
      <c r="M211" s="232" t="str">
        <f>IF('Principles (All)'!B214="","",'Principles (All)'!B214)</f>
        <v>Component 2.1: Recognition, voice, and respectful engagement for all groups, including customary users, irrespective of gender, ethnicity, culture, political, or socioeconomic status.</v>
      </c>
      <c r="N211" s="232" t="str">
        <f>IF('Principles (All)'!C214="","",'Principles (All)'!C214)</f>
        <v>2.1.1: Grievance reporting and access to remedy</v>
      </c>
      <c r="O211" s="299" t="str">
        <f>IF('Principles (All)'!E214="","",'Principles (All)'!E214)</f>
        <v>SRA2.1.1 D.4</v>
      </c>
      <c r="P211" s="300" t="str">
        <f>IF('Principles (All)'!D214="","",'Principles (All)'!D214)</f>
        <v>Medium</v>
      </c>
      <c r="Q211" s="233" t="str">
        <f t="shared" si="7"/>
        <v>HIGH</v>
      </c>
      <c r="R211" s="234" t="str">
        <f>IF('Principles (All)'!R214="","",'Principles (All)'!R214)</f>
        <v/>
      </c>
      <c r="S211" s="235"/>
      <c r="T211" s="235"/>
      <c r="U211" s="235"/>
    </row>
    <row r="212" spans="9:21" ht="66" hidden="1">
      <c r="I212" s="149">
        <f t="shared" si="6"/>
        <v>0</v>
      </c>
      <c r="J212" s="220">
        <f>IF('Principles (All)'!S215="","",'Principles (All)'!S215)</f>
        <v>0</v>
      </c>
      <c r="K212" s="220"/>
      <c r="L212" s="231" t="str">
        <f>IF('Principles (All)'!A215="","",'Principles (All)'!A215)</f>
        <v>PRINCIPLE 2: Ensure equality and equitable opportunity to benefit</v>
      </c>
      <c r="M212" s="232" t="str">
        <f>IF('Principles (All)'!B215="","",'Principles (All)'!B215)</f>
        <v>Component 2.1: Recognition, voice, and respectful engagement for all groups, including customary users, irrespective of gender, ethnicity, culture, political, or socioeconomic status.</v>
      </c>
      <c r="N212" s="232" t="str">
        <f>IF('Principles (All)'!C215="","",'Principles (All)'!C215)</f>
        <v>2.1.1: Grievance reporting and access to remedy</v>
      </c>
      <c r="O212" s="299" t="str">
        <f>IF('Principles (All)'!E215="","",'Principles (All)'!E215)</f>
        <v>SRA2.1.1 D.5</v>
      </c>
      <c r="P212" s="300" t="str">
        <f>IF('Principles (All)'!D215="","",'Principles (All)'!D215)</f>
        <v>Medium</v>
      </c>
      <c r="Q212" s="233" t="str">
        <f t="shared" si="7"/>
        <v>HIGH</v>
      </c>
      <c r="R212" s="234" t="str">
        <f>IF('Principles (All)'!R215="","",'Principles (All)'!R215)</f>
        <v/>
      </c>
      <c r="S212" s="235"/>
      <c r="T212" s="235"/>
      <c r="U212" s="235"/>
    </row>
    <row r="213" spans="9:21" ht="66" hidden="1">
      <c r="I213" s="149">
        <f t="shared" si="6"/>
        <v>0</v>
      </c>
      <c r="J213" s="220">
        <f>IF('Principles (All)'!S216="","",'Principles (All)'!S216)</f>
        <v>0</v>
      </c>
      <c r="K213" s="220"/>
      <c r="L213" s="231" t="str">
        <f>IF('Principles (All)'!A216="","",'Principles (All)'!A216)</f>
        <v>PRINCIPLE 2: Ensure equality and equitable opportunity to benefit</v>
      </c>
      <c r="M213" s="232" t="str">
        <f>IF('Principles (All)'!B216="","",'Principles (All)'!B216)</f>
        <v>Component 2.1: Recognition, voice, and respectful engagement for all groups, including customary users, irrespective of gender, ethnicity, culture, political, or socioeconomic status.</v>
      </c>
      <c r="N213" s="232" t="str">
        <f>IF('Principles (All)'!C216="","",'Principles (All)'!C216)</f>
        <v>2.1.1: Grievance reporting and access to remedy</v>
      </c>
      <c r="O213" s="299" t="str">
        <f>IF('Principles (All)'!E216="","",'Principles (All)'!E216)</f>
        <v>SRA2.1.1 D.6</v>
      </c>
      <c r="P213" s="300" t="str">
        <f>IF('Principles (All)'!D216="","",'Principles (All)'!D216)</f>
        <v>Low</v>
      </c>
      <c r="Q213" s="233" t="str">
        <f t="shared" si="7"/>
        <v>MEDIUM</v>
      </c>
      <c r="R213" s="234" t="str">
        <f>IF('Principles (All)'!R216="","",'Principles (All)'!R216)</f>
        <v/>
      </c>
      <c r="S213" s="235"/>
      <c r="T213" s="235"/>
      <c r="U213" s="235"/>
    </row>
    <row r="214" spans="9:21" ht="66" hidden="1">
      <c r="I214" s="149">
        <f t="shared" si="6"/>
        <v>0</v>
      </c>
      <c r="J214" s="220">
        <f>IF('Principles (All)'!S217="","",'Principles (All)'!S217)</f>
        <v>0</v>
      </c>
      <c r="K214" s="220"/>
      <c r="L214" s="231" t="str">
        <f>IF('Principles (All)'!A217="","",'Principles (All)'!A217)</f>
        <v>PRINCIPLE 2: Ensure equality and equitable opportunity to benefit</v>
      </c>
      <c r="M214" s="232" t="str">
        <f>IF('Principles (All)'!B217="","",'Principles (All)'!B217)</f>
        <v>Component 2.1: Recognition, voice, and respectful engagement for all groups, including customary users, irrespective of gender, ethnicity, culture, political, or socioeconomic status.</v>
      </c>
      <c r="N214" s="232" t="str">
        <f>IF('Principles (All)'!C217="","",'Principles (All)'!C217)</f>
        <v>2.1.1: Grievance reporting and access to remedy</v>
      </c>
      <c r="O214" s="299" t="str">
        <f>IF('Principles (All)'!E217="","",'Principles (All)'!E217)</f>
        <v>SRA2.1.1 D.7</v>
      </c>
      <c r="P214" s="300" t="str">
        <f>IF('Principles (All)'!D217="","",'Principles (All)'!D217)</f>
        <v>Low</v>
      </c>
      <c r="Q214" s="233" t="str">
        <f t="shared" si="7"/>
        <v>MEDIUM</v>
      </c>
      <c r="R214" s="234" t="str">
        <f>IF('Principles (All)'!R217="","",'Principles (All)'!R217)</f>
        <v/>
      </c>
      <c r="S214" s="235"/>
      <c r="T214" s="235"/>
      <c r="U214" s="235"/>
    </row>
    <row r="215" spans="9:21" ht="66" hidden="1">
      <c r="I215" s="149">
        <f t="shared" si="6"/>
        <v>0</v>
      </c>
      <c r="J215" s="220">
        <f>IF('Principles (All)'!S218="","",'Principles (All)'!S218)</f>
        <v>0</v>
      </c>
      <c r="K215" s="220"/>
      <c r="L215" s="231" t="str">
        <f>IF('Principles (All)'!A218="","",'Principles (All)'!A218)</f>
        <v>PRINCIPLE 2: Ensure equality and equitable opportunity to benefit</v>
      </c>
      <c r="M215" s="232" t="str">
        <f>IF('Principles (All)'!B218="","",'Principles (All)'!B218)</f>
        <v>Component 2.1: Recognition, voice, and respectful engagement for all groups, including customary users, irrespective of gender, ethnicity, culture, political, or socioeconomic status.</v>
      </c>
      <c r="N215" s="232" t="str">
        <f>IF('Principles (All)'!C218="","",'Principles (All)'!C218)</f>
        <v>2.1.1: Grievance reporting and access to remedy</v>
      </c>
      <c r="O215" s="299" t="str">
        <f>IF('Principles (All)'!E218="","",'Principles (All)'!E218)</f>
        <v>SRA2.1.1 D.8</v>
      </c>
      <c r="P215" s="300" t="str">
        <f>IF('Principles (All)'!D218="","",'Principles (All)'!D218)</f>
        <v>Low</v>
      </c>
      <c r="Q215" s="233" t="str">
        <f t="shared" si="7"/>
        <v>MEDIUM</v>
      </c>
      <c r="R215" s="234" t="str">
        <f>IF('Principles (All)'!R218="","",'Principles (All)'!R218)</f>
        <v/>
      </c>
      <c r="S215" s="235"/>
      <c r="T215" s="235"/>
      <c r="U215" s="235"/>
    </row>
    <row r="216" spans="9:21" ht="66" hidden="1">
      <c r="I216" s="149">
        <f t="shared" si="6"/>
        <v>0</v>
      </c>
      <c r="J216" s="220">
        <f>IF('Principles (All)'!S219="","",'Principles (All)'!S219)</f>
        <v>0</v>
      </c>
      <c r="K216" s="220"/>
      <c r="L216" s="231" t="str">
        <f>IF('Principles (All)'!A219="","",'Principles (All)'!A219)</f>
        <v>PRINCIPLE 2: Ensure equality and equitable opportunity to benefit</v>
      </c>
      <c r="M216" s="232" t="str">
        <f>IF('Principles (All)'!B219="","",'Principles (All)'!B219)</f>
        <v>Component 2.1: Recognition, voice, and respectful engagement for all groups, including customary users, irrespective of gender, ethnicity, culture, political, or socioeconomic status.</v>
      </c>
      <c r="N216" s="232" t="str">
        <f>IF('Principles (All)'!C219="","",'Principles (All)'!C219)</f>
        <v>2.1.1: Grievance reporting and access to remedy</v>
      </c>
      <c r="O216" s="299" t="str">
        <f>IF('Principles (All)'!E219="","",'Principles (All)'!E219)</f>
        <v>SRA2.1.1 D.9</v>
      </c>
      <c r="P216" s="300" t="str">
        <f>IF('Principles (All)'!D219="","",'Principles (All)'!D219)</f>
        <v>Low</v>
      </c>
      <c r="Q216" s="233" t="str">
        <f t="shared" si="7"/>
        <v>MEDIUM</v>
      </c>
      <c r="R216" s="234" t="str">
        <f>IF('Principles (All)'!R219="","",'Principles (All)'!R219)</f>
        <v/>
      </c>
      <c r="S216" s="235"/>
      <c r="T216" s="235"/>
      <c r="U216" s="235"/>
    </row>
    <row r="217" spans="9:21" ht="66" hidden="1">
      <c r="I217" s="149">
        <f t="shared" si="6"/>
        <v>0</v>
      </c>
      <c r="J217" s="220">
        <f>IF('Principles (All)'!S220="","",'Principles (All)'!S220)</f>
        <v>0</v>
      </c>
      <c r="K217" s="220"/>
      <c r="L217" s="231" t="str">
        <f>IF('Principles (All)'!A220="","",'Principles (All)'!A220)</f>
        <v>PRINCIPLE 2: Ensure equality and equitable opportunity to benefit</v>
      </c>
      <c r="M217" s="232" t="str">
        <f>IF('Principles (All)'!B220="","",'Principles (All)'!B220)</f>
        <v>Component 2.1: Recognition, voice, and respectful engagement for all groups, including customary users, irrespective of gender, ethnicity, culture, political, or socioeconomic status.</v>
      </c>
      <c r="N217" s="232" t="str">
        <f>IF('Principles (All)'!C220="","",'Principles (All)'!C220)</f>
        <v>2.1.1: Grievance reporting and access to remedy</v>
      </c>
      <c r="O217" s="299" t="str">
        <f>IF('Principles (All)'!E220="","",'Principles (All)'!E220)</f>
        <v>SRA2.1.1 D.10</v>
      </c>
      <c r="P217" s="300" t="str">
        <f>IF('Principles (All)'!D220="","",'Principles (All)'!D220)</f>
        <v>Low</v>
      </c>
      <c r="Q217" s="233" t="str">
        <f t="shared" si="7"/>
        <v>MEDIUM</v>
      </c>
      <c r="R217" s="234" t="str">
        <f>IF('Principles (All)'!R220="","",'Principles (All)'!R220)</f>
        <v/>
      </c>
      <c r="S217" s="235"/>
      <c r="T217" s="235"/>
      <c r="U217" s="235"/>
    </row>
    <row r="218" spans="9:21" ht="66" hidden="1">
      <c r="I218" s="149">
        <f t="shared" si="6"/>
        <v>0</v>
      </c>
      <c r="J218" s="220">
        <f>IF('Principles (All)'!S221="","",'Principles (All)'!S221)</f>
        <v>0</v>
      </c>
      <c r="K218" s="220"/>
      <c r="L218" s="231" t="str">
        <f>IF('Principles (All)'!A221="","",'Principles (All)'!A221)</f>
        <v>PRINCIPLE 2: Ensure equality and equitable opportunity to benefit</v>
      </c>
      <c r="M218" s="232" t="str">
        <f>IF('Principles (All)'!B221="","",'Principles (All)'!B221)</f>
        <v>Component 2.1: Recognition, voice, and respectful engagement for all groups, including customary users, irrespective of gender, ethnicity, culture, political, or socioeconomic status.</v>
      </c>
      <c r="N218" s="232" t="str">
        <f>IF('Principles (All)'!C221="","",'Principles (All)'!C221)</f>
        <v>2.1.1: Grievance reporting and access to remedy</v>
      </c>
      <c r="O218" s="299" t="str">
        <f>IF('Principles (All)'!E221="","",'Principles (All)'!E221)</f>
        <v>SRA2.1.1 D.11</v>
      </c>
      <c r="P218" s="300" t="str">
        <f>IF('Principles (All)'!D221="","",'Principles (All)'!D221)</f>
        <v>Low</v>
      </c>
      <c r="Q218" s="233" t="str">
        <f t="shared" si="7"/>
        <v>MEDIUM</v>
      </c>
      <c r="R218" s="234" t="str">
        <f>IF('Principles (All)'!R221="","",'Principles (All)'!R221)</f>
        <v/>
      </c>
      <c r="S218" s="235"/>
      <c r="T218" s="235"/>
      <c r="U218" s="235"/>
    </row>
    <row r="219" spans="9:21" hidden="1">
      <c r="I219" s="149">
        <f t="shared" si="6"/>
        <v>0</v>
      </c>
      <c r="J219" s="220">
        <f>IF('Principles (All)'!S222="","",'Principles (All)'!S222)</f>
        <v>0</v>
      </c>
      <c r="K219" s="220"/>
      <c r="L219" s="231" t="str">
        <f>IF('Principles (All)'!A222="","",'Principles (All)'!A222)</f>
        <v/>
      </c>
      <c r="M219" s="232" t="str">
        <f>IF('Principles (All)'!B222="","",'Principles (All)'!B222)</f>
        <v/>
      </c>
      <c r="N219" s="232" t="str">
        <f>IF('Principles (All)'!C222="","",'Principles (All)'!C222)</f>
        <v/>
      </c>
      <c r="O219" s="299" t="str">
        <f>IF('Principles (All)'!E222="","",'Principles (All)'!E222)</f>
        <v/>
      </c>
      <c r="P219" s="300" t="str">
        <f>IF('Principles (All)'!D222="","",'Principles (All)'!D222)</f>
        <v/>
      </c>
      <c r="Q219" s="233" t="str">
        <f t="shared" si="7"/>
        <v/>
      </c>
      <c r="R219" s="234" t="str">
        <f>IF('Principles (All)'!R222="","",'Principles (All)'!R222)</f>
        <v/>
      </c>
      <c r="S219" s="235"/>
      <c r="T219" s="235"/>
      <c r="U219" s="235"/>
    </row>
    <row r="220" spans="9:21" hidden="1">
      <c r="I220" s="149">
        <f t="shared" si="6"/>
        <v>0</v>
      </c>
      <c r="J220" s="220">
        <f>IF('Principles (All)'!S223="","",'Principles (All)'!S223)</f>
        <v>0</v>
      </c>
      <c r="K220" s="220"/>
      <c r="L220" s="231" t="str">
        <f>IF('Principles (All)'!A223="","",'Principles (All)'!A223)</f>
        <v/>
      </c>
      <c r="M220" s="232" t="str">
        <f>IF('Principles (All)'!B223="","",'Principles (All)'!B223)</f>
        <v/>
      </c>
      <c r="N220" s="232" t="str">
        <f>IF('Principles (All)'!C223="","",'Principles (All)'!C223)</f>
        <v/>
      </c>
      <c r="O220" s="299" t="str">
        <f>IF('Principles (All)'!E223="","",'Principles (All)'!E223)</f>
        <v/>
      </c>
      <c r="P220" s="300" t="str">
        <f>IF('Principles (All)'!D223="","",'Principles (All)'!D223)</f>
        <v/>
      </c>
      <c r="Q220" s="233" t="str">
        <f t="shared" si="7"/>
        <v/>
      </c>
      <c r="R220" s="234" t="str">
        <f>IF('Principles (All)'!R223="","",'Principles (All)'!R223)</f>
        <v/>
      </c>
      <c r="S220" s="235"/>
      <c r="T220" s="235"/>
      <c r="U220" s="235"/>
    </row>
    <row r="221" spans="9:21" ht="66" hidden="1">
      <c r="I221" s="149">
        <f t="shared" si="6"/>
        <v>0</v>
      </c>
      <c r="J221" s="220">
        <f>IF('Principles (All)'!S224="","",'Principles (All)'!S224)</f>
        <v>0</v>
      </c>
      <c r="K221" s="220"/>
      <c r="L221" s="231" t="str">
        <f>IF('Principles (All)'!A224="","",'Principles (All)'!A224)</f>
        <v>PRINCIPLE 2: Ensure equality and equitable opportunity to benefit</v>
      </c>
      <c r="M221" s="232" t="str">
        <f>IF('Principles (All)'!B224="","",'Principles (All)'!B224)</f>
        <v>Component 2.1: Recognition, voice, and respectful engagement for all groups, including customary users, irrespective of gender, ethnicity, culture, political, or socioeconomic status.</v>
      </c>
      <c r="N221" s="232" t="str">
        <f>IF('Principles (All)'!C224="","",'Principles (All)'!C224)</f>
        <v>2.1.2: Customary rights</v>
      </c>
      <c r="O221" s="299" t="str">
        <f>IF('Principles (All)'!E224="","",'Principles (All)'!E224)</f>
        <v>SRA2.1.2 D.1</v>
      </c>
      <c r="P221" s="300" t="str">
        <f>IF('Principles (All)'!D224="","",'Principles (All)'!D224)</f>
        <v>Medium</v>
      </c>
      <c r="Q221" s="233" t="str">
        <f t="shared" si="7"/>
        <v>HIGH</v>
      </c>
      <c r="R221" s="234" t="str">
        <f>IF('Principles (All)'!R224="","",'Principles (All)'!R224)</f>
        <v/>
      </c>
      <c r="S221" s="235"/>
      <c r="T221" s="235"/>
      <c r="U221" s="235"/>
    </row>
    <row r="222" spans="9:21" ht="66" hidden="1">
      <c r="I222" s="149">
        <f t="shared" si="6"/>
        <v>0</v>
      </c>
      <c r="J222" s="220">
        <f>IF('Principles (All)'!S225="","",'Principles (All)'!S225)</f>
        <v>0</v>
      </c>
      <c r="K222" s="220"/>
      <c r="L222" s="231" t="str">
        <f>IF('Principles (All)'!A225="","",'Principles (All)'!A225)</f>
        <v>PRINCIPLE 2: Ensure equality and equitable opportunity to benefit</v>
      </c>
      <c r="M222" s="232" t="str">
        <f>IF('Principles (All)'!B225="","",'Principles (All)'!B225)</f>
        <v>Component 2.1: Recognition, voice, and respectful engagement for all groups, including customary users, irrespective of gender, ethnicity, culture, political, or socioeconomic status.</v>
      </c>
      <c r="N222" s="232" t="str">
        <f>IF('Principles (All)'!C225="","",'Principles (All)'!C225)</f>
        <v>2.1.2: Customary rights</v>
      </c>
      <c r="O222" s="299" t="str">
        <f>IF('Principles (All)'!E225="","",'Principles (All)'!E225)</f>
        <v>SRA2.1.2 D.2</v>
      </c>
      <c r="P222" s="300" t="str">
        <f>IF('Principles (All)'!D225="","",'Principles (All)'!D225)</f>
        <v>Medium</v>
      </c>
      <c r="Q222" s="233" t="str">
        <f t="shared" si="7"/>
        <v>HIGH</v>
      </c>
      <c r="R222" s="234" t="str">
        <f>IF('Principles (All)'!R225="","",'Principles (All)'!R225)</f>
        <v/>
      </c>
      <c r="S222" s="235"/>
      <c r="T222" s="235"/>
      <c r="U222" s="235"/>
    </row>
    <row r="223" spans="9:21" ht="66" hidden="1">
      <c r="I223" s="149">
        <f t="shared" si="6"/>
        <v>0</v>
      </c>
      <c r="J223" s="220">
        <f>IF('Principles (All)'!S226="","",'Principles (All)'!S226)</f>
        <v>0</v>
      </c>
      <c r="K223" s="220"/>
      <c r="L223" s="231" t="str">
        <f>IF('Principles (All)'!A226="","",'Principles (All)'!A226)</f>
        <v>PRINCIPLE 2: Ensure equality and equitable opportunity to benefit</v>
      </c>
      <c r="M223" s="232" t="str">
        <f>IF('Principles (All)'!B226="","",'Principles (All)'!B226)</f>
        <v>Component 2.1: Recognition, voice, and respectful engagement for all groups, including customary users, irrespective of gender, ethnicity, culture, political, or socioeconomic status.</v>
      </c>
      <c r="N223" s="232" t="str">
        <f>IF('Principles (All)'!C226="","",'Principles (All)'!C226)</f>
        <v>2.1.2: Customary rights</v>
      </c>
      <c r="O223" s="299" t="str">
        <f>IF('Principles (All)'!E226="","",'Principles (All)'!E226)</f>
        <v>SRA2.1.2 D.3</v>
      </c>
      <c r="P223" s="300" t="str">
        <f>IF('Principles (All)'!D226="","",'Principles (All)'!D226)</f>
        <v>Medium</v>
      </c>
      <c r="Q223" s="233" t="str">
        <f t="shared" si="7"/>
        <v>HIGH</v>
      </c>
      <c r="R223" s="234" t="str">
        <f>IF('Principles (All)'!R226="","",'Principles (All)'!R226)</f>
        <v/>
      </c>
      <c r="S223" s="235"/>
      <c r="T223" s="235"/>
      <c r="U223" s="235"/>
    </row>
    <row r="224" spans="9:21" ht="66" hidden="1">
      <c r="I224" s="149">
        <f t="shared" si="6"/>
        <v>0</v>
      </c>
      <c r="J224" s="220">
        <f>IF('Principles (All)'!S227="","",'Principles (All)'!S227)</f>
        <v>0</v>
      </c>
      <c r="K224" s="220"/>
      <c r="L224" s="231" t="str">
        <f>IF('Principles (All)'!A227="","",'Principles (All)'!A227)</f>
        <v>PRINCIPLE 2: Ensure equality and equitable opportunity to benefit</v>
      </c>
      <c r="M224" s="232" t="str">
        <f>IF('Principles (All)'!B227="","",'Principles (All)'!B227)</f>
        <v>Component 2.1: Recognition, voice, and respectful engagement for all groups, including customary users, irrespective of gender, ethnicity, culture, political, or socioeconomic status.</v>
      </c>
      <c r="N224" s="232" t="str">
        <f>IF('Principles (All)'!C227="","",'Principles (All)'!C227)</f>
        <v>2.1.2: Customary rights</v>
      </c>
      <c r="O224" s="299" t="str">
        <f>IF('Principles (All)'!E227="","",'Principles (All)'!E227)</f>
        <v>SRA2.1.2 D.4</v>
      </c>
      <c r="P224" s="300" t="str">
        <f>IF('Principles (All)'!D227="","",'Principles (All)'!D227)</f>
        <v>Medium</v>
      </c>
      <c r="Q224" s="233" t="str">
        <f t="shared" si="7"/>
        <v>HIGH</v>
      </c>
      <c r="R224" s="234" t="str">
        <f>IF('Principles (All)'!R227="","",'Principles (All)'!R227)</f>
        <v/>
      </c>
      <c r="S224" s="235"/>
      <c r="T224" s="235"/>
      <c r="U224" s="235"/>
    </row>
    <row r="225" spans="9:21" ht="66" hidden="1">
      <c r="I225" s="149">
        <f t="shared" si="6"/>
        <v>0</v>
      </c>
      <c r="J225" s="220">
        <f>IF('Principles (All)'!S228="","",'Principles (All)'!S228)</f>
        <v>0</v>
      </c>
      <c r="K225" s="220"/>
      <c r="L225" s="231" t="str">
        <f>IF('Principles (All)'!A228="","",'Principles (All)'!A228)</f>
        <v>PRINCIPLE 2: Ensure equality and equitable opportunity to benefit</v>
      </c>
      <c r="M225" s="232" t="str">
        <f>IF('Principles (All)'!B228="","",'Principles (All)'!B228)</f>
        <v>Component 2.1: Recognition, voice, and respectful engagement for all groups, including customary users, irrespective of gender, ethnicity, culture, political, or socioeconomic status.</v>
      </c>
      <c r="N225" s="232" t="str">
        <f>IF('Principles (All)'!C228="","",'Principles (All)'!C228)</f>
        <v>2.1.2: Customary rights</v>
      </c>
      <c r="O225" s="299" t="str">
        <f>IF('Principles (All)'!E228="","",'Principles (All)'!E228)</f>
        <v>SRA2.1.2 D.5</v>
      </c>
      <c r="P225" s="300" t="str">
        <f>IF('Principles (All)'!D228="","",'Principles (All)'!D228)</f>
        <v>Medium</v>
      </c>
      <c r="Q225" s="233" t="str">
        <f t="shared" si="7"/>
        <v>HIGH</v>
      </c>
      <c r="R225" s="234" t="str">
        <f>IF('Principles (All)'!R228="","",'Principles (All)'!R228)</f>
        <v/>
      </c>
      <c r="S225" s="235"/>
      <c r="T225" s="235"/>
      <c r="U225" s="235"/>
    </row>
    <row r="226" spans="9:21" ht="66" hidden="1">
      <c r="I226" s="149">
        <f t="shared" si="6"/>
        <v>0</v>
      </c>
      <c r="J226" s="220">
        <f>IF('Principles (All)'!S229="","",'Principles (All)'!S229)</f>
        <v>0</v>
      </c>
      <c r="K226" s="220"/>
      <c r="L226" s="231" t="str">
        <f>IF('Principles (All)'!A229="","",'Principles (All)'!A229)</f>
        <v>PRINCIPLE 2: Ensure equality and equitable opportunity to benefit</v>
      </c>
      <c r="M226" s="232" t="str">
        <f>IF('Principles (All)'!B229="","",'Principles (All)'!B229)</f>
        <v>Component 2.1: Recognition, voice, and respectful engagement for all groups, including customary users, irrespective of gender, ethnicity, culture, political, or socioeconomic status.</v>
      </c>
      <c r="N226" s="232" t="str">
        <f>IF('Principles (All)'!C229="","",'Principles (All)'!C229)</f>
        <v>2.1.2: Customary rights</v>
      </c>
      <c r="O226" s="299" t="str">
        <f>IF('Principles (All)'!E229="","",'Principles (All)'!E229)</f>
        <v>SRA2.1.2 D.6</v>
      </c>
      <c r="P226" s="300" t="str">
        <f>IF('Principles (All)'!D229="","",'Principles (All)'!D229)</f>
        <v>Medium</v>
      </c>
      <c r="Q226" s="233" t="str">
        <f t="shared" si="7"/>
        <v>HIGH</v>
      </c>
      <c r="R226" s="234" t="str">
        <f>IF('Principles (All)'!R229="","",'Principles (All)'!R229)</f>
        <v/>
      </c>
      <c r="S226" s="235"/>
      <c r="T226" s="235"/>
      <c r="U226" s="235"/>
    </row>
    <row r="227" spans="9:21" ht="66" hidden="1">
      <c r="I227" s="149">
        <f t="shared" si="6"/>
        <v>0</v>
      </c>
      <c r="J227" s="220">
        <f>IF('Principles (All)'!S230="","",'Principles (All)'!S230)</f>
        <v>0</v>
      </c>
      <c r="K227" s="220"/>
      <c r="L227" s="231" t="str">
        <f>IF('Principles (All)'!A230="","",'Principles (All)'!A230)</f>
        <v>PRINCIPLE 2: Ensure equality and equitable opportunity to benefit</v>
      </c>
      <c r="M227" s="232" t="str">
        <f>IF('Principles (All)'!B230="","",'Principles (All)'!B230)</f>
        <v>Component 2.1: Recognition, voice, and respectful engagement for all groups, including customary users, irrespective of gender, ethnicity, culture, political, or socioeconomic status.</v>
      </c>
      <c r="N227" s="232" t="str">
        <f>IF('Principles (All)'!C230="","",'Principles (All)'!C230)</f>
        <v>2.1.2: Customary rights</v>
      </c>
      <c r="O227" s="299" t="str">
        <f>IF('Principles (All)'!E230="","",'Principles (All)'!E230)</f>
        <v>SRA2.1.2 D.7</v>
      </c>
      <c r="P227" s="300" t="str">
        <f>IF('Principles (All)'!D230="","",'Principles (All)'!D230)</f>
        <v>Low</v>
      </c>
      <c r="Q227" s="233" t="str">
        <f t="shared" si="7"/>
        <v>MEDIUM</v>
      </c>
      <c r="R227" s="234" t="str">
        <f>IF('Principles (All)'!R230="","",'Principles (All)'!R230)</f>
        <v/>
      </c>
      <c r="S227" s="235"/>
      <c r="T227" s="235"/>
      <c r="U227" s="235"/>
    </row>
    <row r="228" spans="9:21" ht="66" hidden="1">
      <c r="I228" s="149">
        <f t="shared" si="6"/>
        <v>0</v>
      </c>
      <c r="J228" s="220">
        <f>IF('Principles (All)'!S231="","",'Principles (All)'!S231)</f>
        <v>0</v>
      </c>
      <c r="K228" s="220"/>
      <c r="L228" s="231" t="str">
        <f>IF('Principles (All)'!A231="","",'Principles (All)'!A231)</f>
        <v>PRINCIPLE 2: Ensure equality and equitable opportunity to benefit</v>
      </c>
      <c r="M228" s="232" t="str">
        <f>IF('Principles (All)'!B231="","",'Principles (All)'!B231)</f>
        <v>Component 2.1: Recognition, voice, and respectful engagement for all groups, including customary users, irrespective of gender, ethnicity, culture, political, or socioeconomic status.</v>
      </c>
      <c r="N228" s="232" t="str">
        <f>IF('Principles (All)'!C231="","",'Principles (All)'!C231)</f>
        <v>2.1.2: Customary rights</v>
      </c>
      <c r="O228" s="299" t="str">
        <f>IF('Principles (All)'!E231="","",'Principles (All)'!E231)</f>
        <v>SRA2.1.2 D.8</v>
      </c>
      <c r="P228" s="300" t="str">
        <f>IF('Principles (All)'!D231="","",'Principles (All)'!D231)</f>
        <v>Low</v>
      </c>
      <c r="Q228" s="233" t="str">
        <f t="shared" si="7"/>
        <v>MEDIUM</v>
      </c>
      <c r="R228" s="234" t="str">
        <f>IF('Principles (All)'!R231="","",'Principles (All)'!R231)</f>
        <v/>
      </c>
      <c r="S228" s="235"/>
      <c r="T228" s="235"/>
      <c r="U228" s="235"/>
    </row>
    <row r="229" spans="9:21" ht="66" hidden="1">
      <c r="I229" s="149">
        <f t="shared" si="6"/>
        <v>0</v>
      </c>
      <c r="J229" s="220">
        <f>IF('Principles (All)'!S232="","",'Principles (All)'!S232)</f>
        <v>0</v>
      </c>
      <c r="K229" s="220"/>
      <c r="L229" s="231" t="str">
        <f>IF('Principles (All)'!A232="","",'Principles (All)'!A232)</f>
        <v>PRINCIPLE 2: Ensure equality and equitable opportunity to benefit</v>
      </c>
      <c r="M229" s="232" t="str">
        <f>IF('Principles (All)'!B232="","",'Principles (All)'!B232)</f>
        <v>Component 2.1: Recognition, voice, and respectful engagement for all groups, including customary users, irrespective of gender, ethnicity, culture, political, or socioeconomic status.</v>
      </c>
      <c r="N229" s="232" t="str">
        <f>IF('Principles (All)'!C232="","",'Principles (All)'!C232)</f>
        <v>2.1.2: Customary rights</v>
      </c>
      <c r="O229" s="299" t="str">
        <f>IF('Principles (All)'!E232="","",'Principles (All)'!E232)</f>
        <v>SRA2.1.2 D.9</v>
      </c>
      <c r="P229" s="300" t="str">
        <f>IF('Principles (All)'!D232="","",'Principles (All)'!D232)</f>
        <v>Low</v>
      </c>
      <c r="Q229" s="233" t="str">
        <f t="shared" si="7"/>
        <v>MEDIUM</v>
      </c>
      <c r="R229" s="234" t="str">
        <f>IF('Principles (All)'!R232="","",'Principles (All)'!R232)</f>
        <v/>
      </c>
      <c r="S229" s="235"/>
      <c r="T229" s="235"/>
      <c r="U229" s="235"/>
    </row>
    <row r="230" spans="9:21" ht="66" hidden="1">
      <c r="I230" s="149">
        <f t="shared" si="6"/>
        <v>0</v>
      </c>
      <c r="J230" s="220">
        <f>IF('Principles (All)'!S233="","",'Principles (All)'!S233)</f>
        <v>0</v>
      </c>
      <c r="K230" s="220"/>
      <c r="L230" s="231" t="str">
        <f>IF('Principles (All)'!A233="","",'Principles (All)'!A233)</f>
        <v>PRINCIPLE 2: Ensure equality and equitable opportunity to benefit</v>
      </c>
      <c r="M230" s="232" t="str">
        <f>IF('Principles (All)'!B233="","",'Principles (All)'!B233)</f>
        <v>Component 2.1: Recognition, voice, and respectful engagement for all groups, including customary users, irrespective of gender, ethnicity, culture, political, or socioeconomic status.</v>
      </c>
      <c r="N230" s="232" t="str">
        <f>IF('Principles (All)'!C233="","",'Principles (All)'!C233)</f>
        <v>2.1.2: Customary rights</v>
      </c>
      <c r="O230" s="299" t="str">
        <f>IF('Principles (All)'!E233="","",'Principles (All)'!E233)</f>
        <v>SRA2.2.1 D.10</v>
      </c>
      <c r="P230" s="300" t="str">
        <f>IF('Principles (All)'!D233="","",'Principles (All)'!D233)</f>
        <v>Low</v>
      </c>
      <c r="Q230" s="233" t="str">
        <f t="shared" si="7"/>
        <v>MEDIUM</v>
      </c>
      <c r="R230" s="234" t="str">
        <f>IF('Principles (All)'!R233="","",'Principles (All)'!R233)</f>
        <v/>
      </c>
      <c r="S230" s="235"/>
      <c r="T230" s="235"/>
      <c r="U230" s="235"/>
    </row>
    <row r="231" spans="9:21" ht="66" hidden="1">
      <c r="I231" s="149">
        <f t="shared" si="6"/>
        <v>0</v>
      </c>
      <c r="J231" s="220">
        <f>IF('Principles (All)'!S234="","",'Principles (All)'!S234)</f>
        <v>0</v>
      </c>
      <c r="K231" s="220"/>
      <c r="L231" s="231" t="str">
        <f>IF('Principles (All)'!A234="","",'Principles (All)'!A234)</f>
        <v>PRINCIPLE 2: Ensure equality and equitable opportunity to benefit</v>
      </c>
      <c r="M231" s="232" t="str">
        <f>IF('Principles (All)'!B234="","",'Principles (All)'!B234)</f>
        <v>Component 2.1: Recognition, voice, and respectful engagement for all groups, including customary users, irrespective of gender, ethnicity, culture, political, or socioeconomic status.</v>
      </c>
      <c r="N231" s="232" t="str">
        <f>IF('Principles (All)'!C234="","",'Principles (All)'!C234)</f>
        <v>2.1.2: Customary rights</v>
      </c>
      <c r="O231" s="299" t="str">
        <f>IF('Principles (All)'!E234="","",'Principles (All)'!E234)</f>
        <v>SRA2.1.2 D.11</v>
      </c>
      <c r="P231" s="300" t="str">
        <f>IF('Principles (All)'!D234="","",'Principles (All)'!D234)</f>
        <v>Low</v>
      </c>
      <c r="Q231" s="233" t="str">
        <f t="shared" si="7"/>
        <v>MEDIUM</v>
      </c>
      <c r="R231" s="234" t="str">
        <f>IF('Principles (All)'!R234="","",'Principles (All)'!R234)</f>
        <v/>
      </c>
      <c r="S231" s="235"/>
      <c r="T231" s="235"/>
      <c r="U231" s="235"/>
    </row>
    <row r="232" spans="9:21" hidden="1">
      <c r="I232" s="149">
        <f t="shared" si="6"/>
        <v>0</v>
      </c>
      <c r="J232" s="220">
        <f>IF('Principles (All)'!S235="","",'Principles (All)'!S235)</f>
        <v>0</v>
      </c>
      <c r="K232" s="220"/>
      <c r="L232" s="231" t="str">
        <f>IF('Principles (All)'!A235="","",'Principles (All)'!A235)</f>
        <v/>
      </c>
      <c r="M232" s="232" t="str">
        <f>IF('Principles (All)'!B235="","",'Principles (All)'!B235)</f>
        <v/>
      </c>
      <c r="N232" s="232" t="str">
        <f>IF('Principles (All)'!C235="","",'Principles (All)'!C235)</f>
        <v/>
      </c>
      <c r="O232" s="299" t="str">
        <f>IF('Principles (All)'!E235="","",'Principles (All)'!E235)</f>
        <v/>
      </c>
      <c r="P232" s="300" t="str">
        <f>IF('Principles (All)'!D235="","",'Principles (All)'!D235)</f>
        <v/>
      </c>
      <c r="Q232" s="233" t="str">
        <f t="shared" si="7"/>
        <v/>
      </c>
      <c r="R232" s="234" t="str">
        <f>IF('Principles (All)'!R235="","",'Principles (All)'!R235)</f>
        <v/>
      </c>
      <c r="S232" s="235"/>
      <c r="T232" s="235"/>
      <c r="U232" s="235"/>
    </row>
    <row r="233" spans="9:21" hidden="1">
      <c r="I233" s="149">
        <f t="shared" si="6"/>
        <v>0</v>
      </c>
      <c r="J233" s="220">
        <f>IF('Principles (All)'!S236="","",'Principles (All)'!S236)</f>
        <v>0</v>
      </c>
      <c r="K233" s="220"/>
      <c r="L233" s="231" t="str">
        <f>IF('Principles (All)'!A236="","",'Principles (All)'!A236)</f>
        <v/>
      </c>
      <c r="M233" s="232" t="str">
        <f>IF('Principles (All)'!B236="","",'Principles (All)'!B236)</f>
        <v/>
      </c>
      <c r="N233" s="232" t="str">
        <f>IF('Principles (All)'!C236="","",'Principles (All)'!C236)</f>
        <v/>
      </c>
      <c r="O233" s="299" t="str">
        <f>IF('Principles (All)'!E236="","",'Principles (All)'!E236)</f>
        <v/>
      </c>
      <c r="P233" s="300" t="str">
        <f>IF('Principles (All)'!D236="","",'Principles (All)'!D236)</f>
        <v/>
      </c>
      <c r="Q233" s="233" t="str">
        <f t="shared" si="7"/>
        <v/>
      </c>
      <c r="R233" s="234" t="str">
        <f>IF('Principles (All)'!R236="","",'Principles (All)'!R236)</f>
        <v/>
      </c>
      <c r="S233" s="235"/>
      <c r="T233" s="235"/>
      <c r="U233" s="235"/>
    </row>
    <row r="234" spans="9:21" ht="66" hidden="1">
      <c r="I234" s="149">
        <f t="shared" si="6"/>
        <v>0</v>
      </c>
      <c r="J234" s="220">
        <f>IF('Principles (All)'!S237="","",'Principles (All)'!S237)</f>
        <v>0</v>
      </c>
      <c r="K234" s="220"/>
      <c r="L234" s="231" t="str">
        <f>IF('Principles (All)'!A237="","",'Principles (All)'!A237)</f>
        <v>PRINCIPLE 2: Ensure equality and equitable opportunity to benefit</v>
      </c>
      <c r="M234" s="232" t="str">
        <f>IF('Principles (All)'!B237="","",'Principles (All)'!B237)</f>
        <v>Component 2.1: Recognition, voice, and respectful engagement for all groups, including customary users, irrespective of gender, ethnicity, culture, political, or socioeconomic status.</v>
      </c>
      <c r="N234" s="232" t="str">
        <f>IF('Principles (All)'!C237="","",'Principles (All)'!C237)</f>
        <v>2.1.3a: Participatory governance of fisheries and aquaculture resources</v>
      </c>
      <c r="O234" s="299" t="str">
        <f>IF('Principles (All)'!E237="","",'Principles (All)'!E237)</f>
        <v>SRA2.1.3a D.1</v>
      </c>
      <c r="P234" s="300" t="str">
        <f>IF('Principles (All)'!D237="","",'Principles (All)'!D237)</f>
        <v>Medium</v>
      </c>
      <c r="Q234" s="233" t="str">
        <f t="shared" si="7"/>
        <v>HIGH</v>
      </c>
      <c r="R234" s="234" t="str">
        <f>IF('Principles (All)'!R237="","",'Principles (All)'!R237)</f>
        <v/>
      </c>
      <c r="S234" s="235"/>
      <c r="T234" s="235"/>
      <c r="U234" s="235"/>
    </row>
    <row r="235" spans="9:21" ht="66" hidden="1">
      <c r="I235" s="149">
        <f t="shared" si="6"/>
        <v>0</v>
      </c>
      <c r="J235" s="220">
        <f>IF('Principles (All)'!S238="","",'Principles (All)'!S238)</f>
        <v>0</v>
      </c>
      <c r="K235" s="220"/>
      <c r="L235" s="231" t="str">
        <f>IF('Principles (All)'!A238="","",'Principles (All)'!A238)</f>
        <v>PRINCIPLE 2: Ensure equality and equitable opportunity to benefit</v>
      </c>
      <c r="M235" s="232" t="str">
        <f>IF('Principles (All)'!B238="","",'Principles (All)'!B238)</f>
        <v>Component 2.1: Recognition, voice, and respectful engagement for all groups, including customary users, irrespective of gender, ethnicity, culture, political, or socioeconomic status.</v>
      </c>
      <c r="N235" s="232" t="str">
        <f>IF('Principles (All)'!C238="","",'Principles (All)'!C238)</f>
        <v>2.1.3a: Participatory governance of fisheries and aquaculture resources</v>
      </c>
      <c r="O235" s="299" t="str">
        <f>IF('Principles (All)'!E238="","",'Principles (All)'!E238)</f>
        <v>SRA2.1.3a D.2</v>
      </c>
      <c r="P235" s="300" t="str">
        <f>IF('Principles (All)'!D238="","",'Principles (All)'!D238)</f>
        <v>Medium</v>
      </c>
      <c r="Q235" s="233" t="str">
        <f t="shared" si="7"/>
        <v>HIGH</v>
      </c>
      <c r="R235" s="234" t="str">
        <f>IF('Principles (All)'!R238="","",'Principles (All)'!R238)</f>
        <v/>
      </c>
      <c r="S235" s="235"/>
      <c r="T235" s="235"/>
      <c r="U235" s="235"/>
    </row>
    <row r="236" spans="9:21" ht="66" hidden="1">
      <c r="I236" s="149">
        <f t="shared" si="6"/>
        <v>0</v>
      </c>
      <c r="J236" s="220">
        <f>IF('Principles (All)'!S239="","",'Principles (All)'!S239)</f>
        <v>0</v>
      </c>
      <c r="K236" s="220"/>
      <c r="L236" s="231" t="str">
        <f>IF('Principles (All)'!A239="","",'Principles (All)'!A239)</f>
        <v>PRINCIPLE 2: Ensure equality and equitable opportunity to benefit</v>
      </c>
      <c r="M236" s="232" t="str">
        <f>IF('Principles (All)'!B239="","",'Principles (All)'!B239)</f>
        <v>Component 2.1: Recognition, voice, and respectful engagement for all groups, including customary users, irrespective of gender, ethnicity, culture, political, or socioeconomic status.</v>
      </c>
      <c r="N236" s="232" t="str">
        <f>IF('Principles (All)'!C239="","",'Principles (All)'!C239)</f>
        <v>2.1.3a: Participatory governance of fisheries and aquaculture resources</v>
      </c>
      <c r="O236" s="299" t="str">
        <f>IF('Principles (All)'!E239="","",'Principles (All)'!E239)</f>
        <v>SRA2.1.3a D.3</v>
      </c>
      <c r="P236" s="300" t="str">
        <f>IF('Principles (All)'!D239="","",'Principles (All)'!D239)</f>
        <v>Medium</v>
      </c>
      <c r="Q236" s="233" t="str">
        <f t="shared" si="7"/>
        <v>HIGH</v>
      </c>
      <c r="R236" s="234" t="str">
        <f>IF('Principles (All)'!R239="","",'Principles (All)'!R239)</f>
        <v/>
      </c>
      <c r="S236" s="235"/>
      <c r="T236" s="235"/>
      <c r="U236" s="235"/>
    </row>
    <row r="237" spans="9:21" ht="66" hidden="1">
      <c r="I237" s="149">
        <f t="shared" si="6"/>
        <v>0</v>
      </c>
      <c r="J237" s="220">
        <f>IF('Principles (All)'!S240="","",'Principles (All)'!S240)</f>
        <v>0</v>
      </c>
      <c r="K237" s="220"/>
      <c r="L237" s="231" t="str">
        <f>IF('Principles (All)'!A240="","",'Principles (All)'!A240)</f>
        <v>PRINCIPLE 2: Ensure equality and equitable opportunity to benefit</v>
      </c>
      <c r="M237" s="232" t="str">
        <f>IF('Principles (All)'!B240="","",'Principles (All)'!B240)</f>
        <v>Component 2.1: Recognition, voice, and respectful engagement for all groups, including customary users, irrespective of gender, ethnicity, culture, political, or socioeconomic status.</v>
      </c>
      <c r="N237" s="232" t="str">
        <f>IF('Principles (All)'!C240="","",'Principles (All)'!C240)</f>
        <v>2.1.3a: Participatory governance of fisheries and aquaculture resources</v>
      </c>
      <c r="O237" s="299" t="str">
        <f>IF('Principles (All)'!E240="","",'Principles (All)'!E240)</f>
        <v>SRA2.1.3a D.4</v>
      </c>
      <c r="P237" s="300" t="str">
        <f>IF('Principles (All)'!D240="","",'Principles (All)'!D240)</f>
        <v>Medium</v>
      </c>
      <c r="Q237" s="233" t="str">
        <f t="shared" si="7"/>
        <v>HIGH</v>
      </c>
      <c r="R237" s="234" t="str">
        <f>IF('Principles (All)'!R240="","",'Principles (All)'!R240)</f>
        <v/>
      </c>
      <c r="S237" s="235"/>
      <c r="T237" s="235"/>
      <c r="U237" s="235"/>
    </row>
    <row r="238" spans="9:21" ht="66" hidden="1">
      <c r="I238" s="149">
        <f t="shared" si="6"/>
        <v>0</v>
      </c>
      <c r="J238" s="220">
        <f>IF('Principles (All)'!S241="","",'Principles (All)'!S241)</f>
        <v>0</v>
      </c>
      <c r="K238" s="220"/>
      <c r="L238" s="231" t="str">
        <f>IF('Principles (All)'!A241="","",'Principles (All)'!A241)</f>
        <v>PRINCIPLE 2: Ensure equality and equitable opportunity to benefit</v>
      </c>
      <c r="M238" s="232" t="str">
        <f>IF('Principles (All)'!B241="","",'Principles (All)'!B241)</f>
        <v>Component 2.1: Recognition, voice, and respectful engagement for all groups, including customary users, irrespective of gender, ethnicity, culture, political, or socioeconomic status.</v>
      </c>
      <c r="N238" s="232" t="str">
        <f>IF('Principles (All)'!C241="","",'Principles (All)'!C241)</f>
        <v>2.1.3a: Participatory governance of fisheries and aquaculture resources</v>
      </c>
      <c r="O238" s="299" t="str">
        <f>IF('Principles (All)'!E241="","",'Principles (All)'!E241)</f>
        <v>SRA2.1.3a D.5</v>
      </c>
      <c r="P238" s="300" t="str">
        <f>IF('Principles (All)'!D241="","",'Principles (All)'!D241)</f>
        <v>Low</v>
      </c>
      <c r="Q238" s="233" t="str">
        <f t="shared" si="7"/>
        <v>MEDIUM</v>
      </c>
      <c r="R238" s="234" t="str">
        <f>IF('Principles (All)'!R241="","",'Principles (All)'!R241)</f>
        <v/>
      </c>
      <c r="S238" s="235"/>
      <c r="T238" s="235"/>
      <c r="U238" s="235"/>
    </row>
    <row r="239" spans="9:21" ht="66" hidden="1">
      <c r="I239" s="149">
        <f t="shared" si="6"/>
        <v>0</v>
      </c>
      <c r="J239" s="220">
        <f>IF('Principles (All)'!S242="","",'Principles (All)'!S242)</f>
        <v>0</v>
      </c>
      <c r="K239" s="220"/>
      <c r="L239" s="231" t="str">
        <f>IF('Principles (All)'!A242="","",'Principles (All)'!A242)</f>
        <v>PRINCIPLE 2: Ensure equality and equitable opportunity to benefit</v>
      </c>
      <c r="M239" s="232" t="str">
        <f>IF('Principles (All)'!B242="","",'Principles (All)'!B242)</f>
        <v>Component 2.1: Recognition, voice, and respectful engagement for all groups, including customary users, irrespective of gender, ethnicity, culture, political, or socioeconomic status.</v>
      </c>
      <c r="N239" s="232" t="str">
        <f>IF('Principles (All)'!C242="","",'Principles (All)'!C242)</f>
        <v>2.1.3a: Participatory governance of fisheries and aquaculture resources</v>
      </c>
      <c r="O239" s="299" t="str">
        <f>IF('Principles (All)'!E242="","",'Principles (All)'!E242)</f>
        <v>SRA2.1.3a D.6</v>
      </c>
      <c r="P239" s="300" t="str">
        <f>IF('Principles (All)'!D242="","",'Principles (All)'!D242)</f>
        <v>Low</v>
      </c>
      <c r="Q239" s="233" t="str">
        <f t="shared" si="7"/>
        <v>MEDIUM</v>
      </c>
      <c r="R239" s="234" t="str">
        <f>IF('Principles (All)'!R242="","",'Principles (All)'!R242)</f>
        <v/>
      </c>
      <c r="S239" s="235"/>
      <c r="T239" s="235"/>
      <c r="U239" s="235"/>
    </row>
    <row r="240" spans="9:21" ht="66" hidden="1">
      <c r="I240" s="149">
        <f t="shared" si="6"/>
        <v>0</v>
      </c>
      <c r="J240" s="220">
        <f>IF('Principles (All)'!S243="","",'Principles (All)'!S243)</f>
        <v>0</v>
      </c>
      <c r="K240" s="220"/>
      <c r="L240" s="231" t="str">
        <f>IF('Principles (All)'!A243="","",'Principles (All)'!A243)</f>
        <v>PRINCIPLE 2: Ensure equality and equitable opportunity to benefit</v>
      </c>
      <c r="M240" s="232" t="str">
        <f>IF('Principles (All)'!B243="","",'Principles (All)'!B243)</f>
        <v>Component 2.1: Recognition, voice, and respectful engagement for all groups, including customary users, irrespective of gender, ethnicity, culture, political, or socioeconomic status.</v>
      </c>
      <c r="N240" s="232" t="str">
        <f>IF('Principles (All)'!C243="","",'Principles (All)'!C243)</f>
        <v>2.1.3a: Participatory governance of fisheries and aquaculture resources</v>
      </c>
      <c r="O240" s="299" t="str">
        <f>IF('Principles (All)'!E243="","",'Principles (All)'!E243)</f>
        <v>SRA2.1.3a D.7</v>
      </c>
      <c r="P240" s="300" t="str">
        <f>IF('Principles (All)'!D243="","",'Principles (All)'!D243)</f>
        <v>Low</v>
      </c>
      <c r="Q240" s="233" t="str">
        <f t="shared" si="7"/>
        <v>MEDIUM</v>
      </c>
      <c r="R240" s="234" t="str">
        <f>IF('Principles (All)'!R243="","",'Principles (All)'!R243)</f>
        <v/>
      </c>
      <c r="S240" s="235"/>
      <c r="T240" s="235"/>
      <c r="U240" s="235"/>
    </row>
    <row r="241" spans="9:21" ht="66" hidden="1">
      <c r="I241" s="149">
        <f t="shared" si="6"/>
        <v>0</v>
      </c>
      <c r="J241" s="220">
        <f>IF('Principles (All)'!S244="","",'Principles (All)'!S244)</f>
        <v>0</v>
      </c>
      <c r="K241" s="220"/>
      <c r="L241" s="231" t="str">
        <f>IF('Principles (All)'!A244="","",'Principles (All)'!A244)</f>
        <v>PRINCIPLE 2: Ensure equality and equitable opportunity to benefit</v>
      </c>
      <c r="M241" s="232" t="str">
        <f>IF('Principles (All)'!B244="","",'Principles (All)'!B244)</f>
        <v>Component 2.1: Recognition, voice, and respectful engagement for all groups, including customary users, irrespective of gender, ethnicity, culture, political, or socioeconomic status.</v>
      </c>
      <c r="N241" s="232" t="str">
        <f>IF('Principles (All)'!C244="","",'Principles (All)'!C244)</f>
        <v>2.1.3a: Participatory governance of fisheries and aquaculture resources</v>
      </c>
      <c r="O241" s="299" t="str">
        <f>IF('Principles (All)'!E244="","",'Principles (All)'!E244)</f>
        <v>SRA2.1.3a D.8</v>
      </c>
      <c r="P241" s="300" t="str">
        <f>IF('Principles (All)'!D244="","",'Principles (All)'!D244)</f>
        <v>Low</v>
      </c>
      <c r="Q241" s="233" t="str">
        <f t="shared" si="7"/>
        <v>MEDIUM</v>
      </c>
      <c r="R241" s="234" t="str">
        <f>IF('Principles (All)'!R244="","",'Principles (All)'!R244)</f>
        <v/>
      </c>
      <c r="S241" s="235"/>
      <c r="T241" s="235"/>
      <c r="U241" s="235"/>
    </row>
    <row r="242" spans="9:21" hidden="1">
      <c r="I242" s="149">
        <f t="shared" si="6"/>
        <v>0</v>
      </c>
      <c r="J242" s="220">
        <f>IF('Principles (All)'!S245="","",'Principles (All)'!S245)</f>
        <v>0</v>
      </c>
      <c r="K242" s="220"/>
      <c r="L242" s="231" t="str">
        <f>IF('Principles (All)'!A245="","",'Principles (All)'!A245)</f>
        <v/>
      </c>
      <c r="M242" s="232" t="str">
        <f>IF('Principles (All)'!B245="","",'Principles (All)'!B245)</f>
        <v/>
      </c>
      <c r="N242" s="232" t="str">
        <f>IF('Principles (All)'!C245="","",'Principles (All)'!C245)</f>
        <v/>
      </c>
      <c r="O242" s="299" t="str">
        <f>IF('Principles (All)'!E245="","",'Principles (All)'!E245)</f>
        <v/>
      </c>
      <c r="P242" s="300" t="str">
        <f>IF('Principles (All)'!D245="","",'Principles (All)'!D245)</f>
        <v/>
      </c>
      <c r="Q242" s="233" t="str">
        <f t="shared" si="7"/>
        <v/>
      </c>
      <c r="R242" s="234" t="str">
        <f>IF('Principles (All)'!R245="","",'Principles (All)'!R245)</f>
        <v/>
      </c>
      <c r="S242" s="235"/>
      <c r="T242" s="235"/>
      <c r="U242" s="235"/>
    </row>
    <row r="243" spans="9:21" hidden="1">
      <c r="I243" s="149">
        <f t="shared" si="6"/>
        <v>0</v>
      </c>
      <c r="J243" s="220">
        <f>IF('Principles (All)'!S246="","",'Principles (All)'!S246)</f>
        <v>0</v>
      </c>
      <c r="K243" s="220"/>
      <c r="L243" s="231" t="str">
        <f>IF('Principles (All)'!A246="","",'Principles (All)'!A246)</f>
        <v/>
      </c>
      <c r="M243" s="232" t="str">
        <f>IF('Principles (All)'!B246="","",'Principles (All)'!B246)</f>
        <v/>
      </c>
      <c r="N243" s="232" t="str">
        <f>IF('Principles (All)'!C246="","",'Principles (All)'!C246)</f>
        <v/>
      </c>
      <c r="O243" s="299" t="str">
        <f>IF('Principles (All)'!E246="","",'Principles (All)'!E246)</f>
        <v/>
      </c>
      <c r="P243" s="300" t="str">
        <f>IF('Principles (All)'!D246="","",'Principles (All)'!D246)</f>
        <v/>
      </c>
      <c r="Q243" s="233" t="str">
        <f t="shared" si="7"/>
        <v/>
      </c>
      <c r="R243" s="234" t="str">
        <f>IF('Principles (All)'!R246="","",'Principles (All)'!R246)</f>
        <v/>
      </c>
      <c r="S243" s="235"/>
      <c r="T243" s="235"/>
      <c r="U243" s="235"/>
    </row>
    <row r="244" spans="9:21" ht="66" hidden="1">
      <c r="I244" s="149">
        <f t="shared" si="6"/>
        <v>0</v>
      </c>
      <c r="J244" s="220">
        <f>IF('Principles (All)'!S247="","",'Principles (All)'!S247)</f>
        <v>0</v>
      </c>
      <c r="K244" s="220"/>
      <c r="L244" s="231" t="str">
        <f>IF('Principles (All)'!A247="","",'Principles (All)'!A247)</f>
        <v>PRINCIPLE 2: Ensure equality and equitable opportunity to benefit</v>
      </c>
      <c r="M244" s="232" t="str">
        <f>IF('Principles (All)'!B247="","",'Principles (All)'!B247)</f>
        <v>Component 2.1: Recognition, voice, and respectful engagement for all groups, including customary users, irrespective of gender, ethnicity, culture, political, or socioeconomic status.</v>
      </c>
      <c r="N244" s="232" t="str">
        <f>IF('Principles (All)'!C247="","",'Principles (All)'!C247)</f>
        <v>2.1.3b: Participatory governance within the workforce</v>
      </c>
      <c r="O244" s="299" t="str">
        <f>IF('Principles (All)'!E247="","",'Principles (All)'!E247)</f>
        <v>SRA2.1.3b D.1</v>
      </c>
      <c r="P244" s="300" t="str">
        <f>IF('Principles (All)'!D247="","",'Principles (All)'!D247)</f>
        <v>Medium</v>
      </c>
      <c r="Q244" s="233" t="str">
        <f t="shared" si="7"/>
        <v>HIGH</v>
      </c>
      <c r="R244" s="234" t="str">
        <f>IF('Principles (All)'!R247="","",'Principles (All)'!R247)</f>
        <v/>
      </c>
      <c r="S244" s="235"/>
      <c r="T244" s="235"/>
      <c r="U244" s="235"/>
    </row>
    <row r="245" spans="9:21" ht="66" hidden="1">
      <c r="I245" s="149">
        <f t="shared" si="6"/>
        <v>0</v>
      </c>
      <c r="J245" s="220">
        <f>IF('Principles (All)'!S248="","",'Principles (All)'!S248)</f>
        <v>0</v>
      </c>
      <c r="K245" s="220"/>
      <c r="L245" s="231" t="str">
        <f>IF('Principles (All)'!A248="","",'Principles (All)'!A248)</f>
        <v>PRINCIPLE 2: Ensure equality and equitable opportunity to benefit</v>
      </c>
      <c r="M245" s="232" t="str">
        <f>IF('Principles (All)'!B248="","",'Principles (All)'!B248)</f>
        <v>Component 2.1: Recognition, voice, and respectful engagement for all groups, including customary users, irrespective of gender, ethnicity, culture, political, or socioeconomic status.</v>
      </c>
      <c r="N245" s="232" t="str">
        <f>IF('Principles (All)'!C248="","",'Principles (All)'!C248)</f>
        <v>2.1.3b: Participatory governance within the workforce</v>
      </c>
      <c r="O245" s="299" t="str">
        <f>IF('Principles (All)'!E248="","",'Principles (All)'!E248)</f>
        <v>SRA2.1.3b D.2</v>
      </c>
      <c r="P245" s="300" t="str">
        <f>IF('Principles (All)'!D248="","",'Principles (All)'!D248)</f>
        <v>Medium</v>
      </c>
      <c r="Q245" s="233" t="str">
        <f t="shared" si="7"/>
        <v>HIGH</v>
      </c>
      <c r="R245" s="234" t="str">
        <f>IF('Principles (All)'!R248="","",'Principles (All)'!R248)</f>
        <v/>
      </c>
      <c r="S245" s="235"/>
      <c r="T245" s="235"/>
      <c r="U245" s="235"/>
    </row>
    <row r="246" spans="9:21" ht="66" hidden="1">
      <c r="I246" s="149">
        <f t="shared" si="6"/>
        <v>0</v>
      </c>
      <c r="J246" s="220">
        <f>IF('Principles (All)'!S249="","",'Principles (All)'!S249)</f>
        <v>0</v>
      </c>
      <c r="K246" s="220"/>
      <c r="L246" s="231" t="str">
        <f>IF('Principles (All)'!A249="","",'Principles (All)'!A249)</f>
        <v>PRINCIPLE 2: Ensure equality and equitable opportunity to benefit</v>
      </c>
      <c r="M246" s="232" t="str">
        <f>IF('Principles (All)'!B249="","",'Principles (All)'!B249)</f>
        <v>Component 2.1: Recognition, voice, and respectful engagement for all groups, including customary users, irrespective of gender, ethnicity, culture, political, or socioeconomic status.</v>
      </c>
      <c r="N246" s="232" t="str">
        <f>IF('Principles (All)'!C249="","",'Principles (All)'!C249)</f>
        <v>2.1.3b: Participatory governance within the workforce</v>
      </c>
      <c r="O246" s="299" t="str">
        <f>IF('Principles (All)'!E249="","",'Principles (All)'!E249)</f>
        <v>SRA2.1.3b D.3</v>
      </c>
      <c r="P246" s="300" t="str">
        <f>IF('Principles (All)'!D249="","",'Principles (All)'!D249)</f>
        <v>Medium</v>
      </c>
      <c r="Q246" s="233" t="str">
        <f t="shared" si="7"/>
        <v>HIGH</v>
      </c>
      <c r="R246" s="234" t="str">
        <f>IF('Principles (All)'!R249="","",'Principles (All)'!R249)</f>
        <v/>
      </c>
      <c r="S246" s="235"/>
      <c r="T246" s="235"/>
      <c r="U246" s="235"/>
    </row>
    <row r="247" spans="9:21" ht="66" hidden="1">
      <c r="I247" s="149">
        <f t="shared" si="6"/>
        <v>0</v>
      </c>
      <c r="J247" s="220">
        <f>IF('Principles (All)'!S250="","",'Principles (All)'!S250)</f>
        <v>0</v>
      </c>
      <c r="K247" s="220"/>
      <c r="L247" s="231" t="str">
        <f>IF('Principles (All)'!A250="","",'Principles (All)'!A250)</f>
        <v>PRINCIPLE 2: Ensure equality and equitable opportunity to benefit</v>
      </c>
      <c r="M247" s="232" t="str">
        <f>IF('Principles (All)'!B250="","",'Principles (All)'!B250)</f>
        <v>Component 2.1: Recognition, voice, and respectful engagement for all groups, including customary users, irrespective of gender, ethnicity, culture, political, or socioeconomic status.</v>
      </c>
      <c r="N247" s="232" t="str">
        <f>IF('Principles (All)'!C250="","",'Principles (All)'!C250)</f>
        <v>2.1.3b: Participatory governance within the workforce</v>
      </c>
      <c r="O247" s="299" t="str">
        <f>IF('Principles (All)'!E250="","",'Principles (All)'!E250)</f>
        <v>SRA2.1.3b D.4</v>
      </c>
      <c r="P247" s="300" t="str">
        <f>IF('Principles (All)'!D250="","",'Principles (All)'!D250)</f>
        <v>Medium</v>
      </c>
      <c r="Q247" s="233" t="str">
        <f t="shared" si="7"/>
        <v>HIGH</v>
      </c>
      <c r="R247" s="234" t="str">
        <f>IF('Principles (All)'!R250="","",'Principles (All)'!R250)</f>
        <v/>
      </c>
      <c r="S247" s="235"/>
      <c r="T247" s="235"/>
      <c r="U247" s="235"/>
    </row>
    <row r="248" spans="9:21" ht="66" hidden="1">
      <c r="I248" s="149">
        <f t="shared" si="6"/>
        <v>0</v>
      </c>
      <c r="J248" s="220">
        <f>IF('Principles (All)'!S251="","",'Principles (All)'!S251)</f>
        <v>0</v>
      </c>
      <c r="K248" s="220"/>
      <c r="L248" s="231" t="str">
        <f>IF('Principles (All)'!A251="","",'Principles (All)'!A251)</f>
        <v>PRINCIPLE 2: Ensure equality and equitable opportunity to benefit</v>
      </c>
      <c r="M248" s="232" t="str">
        <f>IF('Principles (All)'!B251="","",'Principles (All)'!B251)</f>
        <v>Component 2.1: Recognition, voice, and respectful engagement for all groups, including customary users, irrespective of gender, ethnicity, culture, political, or socioeconomic status.</v>
      </c>
      <c r="N248" s="232" t="str">
        <f>IF('Principles (All)'!C251="","",'Principles (All)'!C251)</f>
        <v>2.1.3b: Participatory governance within the workforce</v>
      </c>
      <c r="O248" s="299" t="str">
        <f>IF('Principles (All)'!E251="","",'Principles (All)'!E251)</f>
        <v>SRA2.1.3b D.5</v>
      </c>
      <c r="P248" s="300" t="str">
        <f>IF('Principles (All)'!D251="","",'Principles (All)'!D251)</f>
        <v>Low</v>
      </c>
      <c r="Q248" s="233" t="str">
        <f t="shared" si="7"/>
        <v>MEDIUM</v>
      </c>
      <c r="R248" s="234" t="str">
        <f>IF('Principles (All)'!R251="","",'Principles (All)'!R251)</f>
        <v/>
      </c>
      <c r="S248" s="235"/>
      <c r="T248" s="235"/>
      <c r="U248" s="235"/>
    </row>
    <row r="249" spans="9:21" ht="66" hidden="1">
      <c r="I249" s="149">
        <f t="shared" si="6"/>
        <v>0</v>
      </c>
      <c r="J249" s="220">
        <f>IF('Principles (All)'!S252="","",'Principles (All)'!S252)</f>
        <v>0</v>
      </c>
      <c r="K249" s="220"/>
      <c r="L249" s="231" t="str">
        <f>IF('Principles (All)'!A252="","",'Principles (All)'!A252)</f>
        <v>PRINCIPLE 2: Ensure equality and equitable opportunity to benefit</v>
      </c>
      <c r="M249" s="232" t="str">
        <f>IF('Principles (All)'!B252="","",'Principles (All)'!B252)</f>
        <v>Component 2.1: Recognition, voice, and respectful engagement for all groups, including customary users, irrespective of gender, ethnicity, culture, political, or socioeconomic status.</v>
      </c>
      <c r="N249" s="232" t="str">
        <f>IF('Principles (All)'!C252="","",'Principles (All)'!C252)</f>
        <v>2.1.3b: Participatory governance within the workforce</v>
      </c>
      <c r="O249" s="299" t="str">
        <f>IF('Principles (All)'!E252="","",'Principles (All)'!E252)</f>
        <v>SRA2.1.3b D.6</v>
      </c>
      <c r="P249" s="300" t="str">
        <f>IF('Principles (All)'!D252="","",'Principles (All)'!D252)</f>
        <v>Low</v>
      </c>
      <c r="Q249" s="233" t="str">
        <f t="shared" si="7"/>
        <v>MEDIUM</v>
      </c>
      <c r="R249" s="234" t="str">
        <f>IF('Principles (All)'!R252="","",'Principles (All)'!R252)</f>
        <v/>
      </c>
      <c r="S249" s="235"/>
      <c r="T249" s="235"/>
      <c r="U249" s="235"/>
    </row>
    <row r="250" spans="9:21" ht="66" hidden="1">
      <c r="I250" s="149">
        <f t="shared" si="6"/>
        <v>0</v>
      </c>
      <c r="J250" s="220">
        <f>IF('Principles (All)'!S253="","",'Principles (All)'!S253)</f>
        <v>0</v>
      </c>
      <c r="K250" s="220"/>
      <c r="L250" s="231" t="str">
        <f>IF('Principles (All)'!A253="","",'Principles (All)'!A253)</f>
        <v>PRINCIPLE 2: Ensure equality and equitable opportunity to benefit</v>
      </c>
      <c r="M250" s="232" t="str">
        <f>IF('Principles (All)'!B253="","",'Principles (All)'!B253)</f>
        <v>Component 2.1: Recognition, voice, and respectful engagement for all groups, including customary users, irrespective of gender, ethnicity, culture, political, or socioeconomic status.</v>
      </c>
      <c r="N250" s="232" t="str">
        <f>IF('Principles (All)'!C253="","",'Principles (All)'!C253)</f>
        <v>2.1.3b: Participatory governance within the workforce</v>
      </c>
      <c r="O250" s="299" t="str">
        <f>IF('Principles (All)'!E253="","",'Principles (All)'!E253)</f>
        <v>SRA2.1.3b D.7</v>
      </c>
      <c r="P250" s="300" t="str">
        <f>IF('Principles (All)'!D253="","",'Principles (All)'!D253)</f>
        <v>Low</v>
      </c>
      <c r="Q250" s="233" t="str">
        <f t="shared" si="7"/>
        <v>MEDIUM</v>
      </c>
      <c r="R250" s="234" t="str">
        <f>IF('Principles (All)'!R253="","",'Principles (All)'!R253)</f>
        <v/>
      </c>
      <c r="S250" s="235"/>
      <c r="T250" s="235"/>
      <c r="U250" s="235"/>
    </row>
    <row r="251" spans="9:21" hidden="1">
      <c r="I251" s="149">
        <f t="shared" si="6"/>
        <v>0</v>
      </c>
      <c r="J251" s="220">
        <f>IF('Principles (All)'!S254="","",'Principles (All)'!S254)</f>
        <v>0</v>
      </c>
      <c r="K251" s="220"/>
      <c r="L251" s="231" t="str">
        <f>IF('Principles (All)'!A254="","",'Principles (All)'!A254)</f>
        <v/>
      </c>
      <c r="M251" s="232" t="str">
        <f>IF('Principles (All)'!B254="","",'Principles (All)'!B254)</f>
        <v/>
      </c>
      <c r="N251" s="232" t="str">
        <f>IF('Principles (All)'!C254="","",'Principles (All)'!C254)</f>
        <v/>
      </c>
      <c r="O251" s="299" t="str">
        <f>IF('Principles (All)'!E254="","",'Principles (All)'!E254)</f>
        <v/>
      </c>
      <c r="P251" s="300" t="str">
        <f>IF('Principles (All)'!D254="","",'Principles (All)'!D254)</f>
        <v/>
      </c>
      <c r="Q251" s="233" t="str">
        <f t="shared" si="7"/>
        <v/>
      </c>
      <c r="R251" s="234" t="str">
        <f>IF('Principles (All)'!R254="","",'Principles (All)'!R254)</f>
        <v/>
      </c>
      <c r="S251" s="235"/>
      <c r="T251" s="235"/>
      <c r="U251" s="235"/>
    </row>
    <row r="252" spans="9:21" hidden="1">
      <c r="I252" s="149">
        <f t="shared" si="6"/>
        <v>0</v>
      </c>
      <c r="J252" s="220">
        <f>IF('Principles (All)'!S255="","",'Principles (All)'!S255)</f>
        <v>0</v>
      </c>
      <c r="K252" s="220"/>
      <c r="L252" s="231" t="str">
        <f>IF('Principles (All)'!A255="","",'Principles (All)'!A255)</f>
        <v/>
      </c>
      <c r="M252" s="232" t="str">
        <f>IF('Principles (All)'!B255="","",'Principles (All)'!B255)</f>
        <v/>
      </c>
      <c r="N252" s="232" t="str">
        <f>IF('Principles (All)'!C255="","",'Principles (All)'!C255)</f>
        <v/>
      </c>
      <c r="O252" s="299" t="str">
        <f>IF('Principles (All)'!E255="","",'Principles (All)'!E255)</f>
        <v/>
      </c>
      <c r="P252" s="300" t="str">
        <f>IF('Principles (All)'!D255="","",'Principles (All)'!D255)</f>
        <v/>
      </c>
      <c r="Q252" s="233" t="str">
        <f t="shared" si="7"/>
        <v/>
      </c>
      <c r="R252" s="234" t="str">
        <f>IF('Principles (All)'!R255="","",'Principles (All)'!R255)</f>
        <v/>
      </c>
      <c r="S252" s="235"/>
      <c r="T252" s="235"/>
      <c r="U252" s="235"/>
    </row>
    <row r="253" spans="9:21" hidden="1">
      <c r="I253" s="149">
        <f t="shared" si="6"/>
        <v>0</v>
      </c>
      <c r="J253" s="220">
        <f>IF('Principles (All)'!S256="","",'Principles (All)'!S256)</f>
        <v>0</v>
      </c>
      <c r="K253" s="220"/>
      <c r="L253" s="231" t="str">
        <f>IF('Principles (All)'!A256="","",'Principles (All)'!A256)</f>
        <v/>
      </c>
      <c r="M253" s="232" t="str">
        <f>IF('Principles (All)'!B256="","",'Principles (All)'!B256)</f>
        <v/>
      </c>
      <c r="N253" s="232" t="str">
        <f>IF('Principles (All)'!C256="","",'Principles (All)'!C256)</f>
        <v/>
      </c>
      <c r="O253" s="299" t="str">
        <f>IF('Principles (All)'!E256="","",'Principles (All)'!E256)</f>
        <v/>
      </c>
      <c r="P253" s="300" t="str">
        <f>IF('Principles (All)'!D256="","",'Principles (All)'!D256)</f>
        <v/>
      </c>
      <c r="Q253" s="233" t="str">
        <f t="shared" si="7"/>
        <v/>
      </c>
      <c r="R253" s="234" t="str">
        <f>IF('Principles (All)'!R256="","",'Principles (All)'!R256)</f>
        <v/>
      </c>
      <c r="S253" s="235"/>
      <c r="T253" s="235"/>
      <c r="U253" s="235"/>
    </row>
    <row r="254" spans="9:21" ht="39.6" hidden="1">
      <c r="I254" s="149">
        <f t="shared" si="6"/>
        <v>0</v>
      </c>
      <c r="J254" s="220">
        <f>IF('Principles (All)'!S257="","",'Principles (All)'!S257)</f>
        <v>0</v>
      </c>
      <c r="K254" s="220"/>
      <c r="L254" s="231" t="str">
        <f>IF('Principles (All)'!A257="","",'Principles (All)'!A257)</f>
        <v>PRINCIPLE 2: Ensure equality and equitable opportunity to benefit</v>
      </c>
      <c r="M254" s="232" t="str">
        <f>IF('Principles (All)'!B257="","",'Principles (All)'!B257)</f>
        <v>Component 2.2: Equitable opportunities to benefit are ensured to all, throughout the supply chain.</v>
      </c>
      <c r="N254" s="232" t="str">
        <f>IF('Principles (All)'!C257="","",'Principles (All)'!C257)</f>
        <v>2.2.1: Equitable opportunity to benefit from the fishing or aquaculture sector</v>
      </c>
      <c r="O254" s="299" t="str">
        <f>IF('Principles (All)'!E257="","",'Principles (All)'!E257)</f>
        <v>SRA2.2.1 D.1</v>
      </c>
      <c r="P254" s="300" t="str">
        <f>IF('Principles (All)'!D257="","",'Principles (All)'!D257)</f>
        <v>Medium</v>
      </c>
      <c r="Q254" s="233" t="str">
        <f t="shared" si="7"/>
        <v>HIGH</v>
      </c>
      <c r="R254" s="234" t="str">
        <f>IF('Principles (All)'!R257="","",'Principles (All)'!R257)</f>
        <v/>
      </c>
      <c r="S254" s="235"/>
      <c r="T254" s="235"/>
      <c r="U254" s="235"/>
    </row>
    <row r="255" spans="9:21" ht="39.6" hidden="1">
      <c r="I255" s="149">
        <f t="shared" si="6"/>
        <v>0</v>
      </c>
      <c r="J255" s="220">
        <f>IF('Principles (All)'!S258="","",'Principles (All)'!S258)</f>
        <v>0</v>
      </c>
      <c r="K255" s="220"/>
      <c r="L255" s="231" t="str">
        <f>IF('Principles (All)'!A258="","",'Principles (All)'!A258)</f>
        <v>PRINCIPLE 2: Ensure equality and equitable opportunity to benefit</v>
      </c>
      <c r="M255" s="232" t="str">
        <f>IF('Principles (All)'!B258="","",'Principles (All)'!B258)</f>
        <v>Component 2.2: Equitable opportunities to benefit are ensured to all, throughout the supply chain.</v>
      </c>
      <c r="N255" s="232" t="str">
        <f>IF('Principles (All)'!C258="","",'Principles (All)'!C258)</f>
        <v>2.2.1: Equitable opportunity to benefit from the fishing or aquaculture sector</v>
      </c>
      <c r="O255" s="299" t="str">
        <f>IF('Principles (All)'!E258="","",'Principles (All)'!E258)</f>
        <v>SRA2.2.1 D.2</v>
      </c>
      <c r="P255" s="300" t="str">
        <f>IF('Principles (All)'!D258="","",'Principles (All)'!D258)</f>
        <v>Medium</v>
      </c>
      <c r="Q255" s="233" t="str">
        <f t="shared" si="7"/>
        <v>HIGH</v>
      </c>
      <c r="R255" s="234" t="str">
        <f>IF('Principles (All)'!R258="","",'Principles (All)'!R258)</f>
        <v/>
      </c>
      <c r="S255" s="235"/>
      <c r="T255" s="235"/>
      <c r="U255" s="235"/>
    </row>
    <row r="256" spans="9:21" ht="39.6" hidden="1">
      <c r="I256" s="149">
        <f t="shared" si="6"/>
        <v>0</v>
      </c>
      <c r="J256" s="220">
        <f>IF('Principles (All)'!S259="","",'Principles (All)'!S259)</f>
        <v>0</v>
      </c>
      <c r="K256" s="220"/>
      <c r="L256" s="231" t="str">
        <f>IF('Principles (All)'!A259="","",'Principles (All)'!A259)</f>
        <v>PRINCIPLE 2: Ensure equality and equitable opportunity to benefit</v>
      </c>
      <c r="M256" s="232" t="str">
        <f>IF('Principles (All)'!B259="","",'Principles (All)'!B259)</f>
        <v>Component 2.2: Equitable opportunities to benefit are ensured to all, throughout the supply chain.</v>
      </c>
      <c r="N256" s="232" t="str">
        <f>IF('Principles (All)'!C259="","",'Principles (All)'!C259)</f>
        <v>2.2.1: Equitable opportunity to benefit from the fishing or aquaculture sector</v>
      </c>
      <c r="O256" s="299" t="str">
        <f>IF('Principles (All)'!E259="","",'Principles (All)'!E259)</f>
        <v>SRA2.2.1 D.3</v>
      </c>
      <c r="P256" s="300" t="str">
        <f>IF('Principles (All)'!D259="","",'Principles (All)'!D259)</f>
        <v>Medium</v>
      </c>
      <c r="Q256" s="233" t="str">
        <f t="shared" si="7"/>
        <v>HIGH</v>
      </c>
      <c r="R256" s="234" t="str">
        <f>IF('Principles (All)'!R259="","",'Principles (All)'!R259)</f>
        <v/>
      </c>
      <c r="S256" s="235"/>
      <c r="T256" s="235"/>
      <c r="U256" s="235"/>
    </row>
    <row r="257" spans="9:21" ht="39.6" hidden="1">
      <c r="I257" s="149">
        <f t="shared" si="6"/>
        <v>0</v>
      </c>
      <c r="J257" s="220">
        <f>IF('Principles (All)'!S260="","",'Principles (All)'!S260)</f>
        <v>0</v>
      </c>
      <c r="K257" s="220"/>
      <c r="L257" s="231" t="str">
        <f>IF('Principles (All)'!A260="","",'Principles (All)'!A260)</f>
        <v>PRINCIPLE 2: Ensure equality and equitable opportunity to benefit</v>
      </c>
      <c r="M257" s="232" t="str">
        <f>IF('Principles (All)'!B260="","",'Principles (All)'!B260)</f>
        <v>Component 2.2: Equitable opportunities to benefit are ensured to all, throughout the supply chain.</v>
      </c>
      <c r="N257" s="232" t="str">
        <f>IF('Principles (All)'!C260="","",'Principles (All)'!C260)</f>
        <v>2.2.1: Equitable opportunity to benefit from the fishing or aquaculture sector</v>
      </c>
      <c r="O257" s="299" t="str">
        <f>IF('Principles (All)'!E260="","",'Principles (All)'!E260)</f>
        <v>SRA2.2.1 D.4</v>
      </c>
      <c r="P257" s="300" t="str">
        <f>IF('Principles (All)'!D260="","",'Principles (All)'!D260)</f>
        <v>Low</v>
      </c>
      <c r="Q257" s="233" t="str">
        <f t="shared" si="7"/>
        <v>MEDIUM</v>
      </c>
      <c r="R257" s="234" t="str">
        <f>IF('Principles (All)'!R260="","",'Principles (All)'!R260)</f>
        <v/>
      </c>
      <c r="S257" s="235"/>
      <c r="T257" s="235"/>
      <c r="U257" s="235"/>
    </row>
    <row r="258" spans="9:21" hidden="1">
      <c r="I258" s="149">
        <f t="shared" si="6"/>
        <v>0</v>
      </c>
      <c r="J258" s="220">
        <f>IF('Principles (All)'!S261="","",'Principles (All)'!S261)</f>
        <v>0</v>
      </c>
      <c r="K258" s="220"/>
      <c r="L258" s="231" t="str">
        <f>IF('Principles (All)'!A261="","",'Principles (All)'!A261)</f>
        <v/>
      </c>
      <c r="M258" s="232" t="str">
        <f>IF('Principles (All)'!B261="","",'Principles (All)'!B261)</f>
        <v/>
      </c>
      <c r="N258" s="232" t="str">
        <f>IF('Principles (All)'!C261="","",'Principles (All)'!C261)</f>
        <v/>
      </c>
      <c r="O258" s="299" t="str">
        <f>IF('Principles (All)'!E261="","",'Principles (All)'!E261)</f>
        <v/>
      </c>
      <c r="P258" s="300" t="str">
        <f>IF('Principles (All)'!D261="","",'Principles (All)'!D261)</f>
        <v/>
      </c>
      <c r="Q258" s="233" t="str">
        <f t="shared" si="7"/>
        <v/>
      </c>
      <c r="R258" s="234" t="str">
        <f>IF('Principles (All)'!R261="","",'Principles (All)'!R261)</f>
        <v/>
      </c>
      <c r="S258" s="235"/>
      <c r="T258" s="235"/>
      <c r="U258" s="235"/>
    </row>
    <row r="259" spans="9:21" hidden="1">
      <c r="I259" s="149">
        <f t="shared" si="6"/>
        <v>0</v>
      </c>
      <c r="J259" s="220">
        <f>IF('Principles (All)'!S262="","",'Principles (All)'!S262)</f>
        <v>0</v>
      </c>
      <c r="K259" s="220"/>
      <c r="L259" s="231" t="str">
        <f>IF('Principles (All)'!A262="","",'Principles (All)'!A262)</f>
        <v/>
      </c>
      <c r="M259" s="232" t="str">
        <f>IF('Principles (All)'!B262="","",'Principles (All)'!B262)</f>
        <v/>
      </c>
      <c r="N259" s="232" t="str">
        <f>IF('Principles (All)'!C262="","",'Principles (All)'!C262)</f>
        <v/>
      </c>
      <c r="O259" s="299" t="str">
        <f>IF('Principles (All)'!E262="","",'Principles (All)'!E262)</f>
        <v/>
      </c>
      <c r="P259" s="300" t="str">
        <f>IF('Principles (All)'!D262="","",'Principles (All)'!D262)</f>
        <v/>
      </c>
      <c r="Q259" s="233" t="str">
        <f t="shared" si="7"/>
        <v/>
      </c>
      <c r="R259" s="234" t="str">
        <f>IF('Principles (All)'!R262="","",'Principles (All)'!R262)</f>
        <v/>
      </c>
      <c r="S259" s="235"/>
      <c r="T259" s="235"/>
      <c r="U259" s="235"/>
    </row>
    <row r="260" spans="9:21" ht="39.6" hidden="1">
      <c r="I260" s="149">
        <f t="shared" si="6"/>
        <v>0</v>
      </c>
      <c r="J260" s="220">
        <f>IF('Principles (All)'!S263="","",'Principles (All)'!S263)</f>
        <v>0</v>
      </c>
      <c r="K260" s="220"/>
      <c r="L260" s="231" t="str">
        <f>IF('Principles (All)'!A263="","",'Principles (All)'!A263)</f>
        <v>PRINCIPLE 2: Ensure equality and equitable opportunity to benefit</v>
      </c>
      <c r="M260" s="232" t="str">
        <f>IF('Principles (All)'!B263="","",'Principles (All)'!B263)</f>
        <v>Component 2.2: Equitable opportunities to benefit are ensured to all, throughout the supply chain.</v>
      </c>
      <c r="N260" s="232" t="str">
        <f>IF('Principles (All)'!C263="","",'Principles (All)'!C263)</f>
        <v>2.2.2: Discrimination</v>
      </c>
      <c r="O260" s="299" t="str">
        <f>IF('Principles (All)'!E263="","",'Principles (All)'!E263)</f>
        <v>SRA2.2.2 D.1</v>
      </c>
      <c r="P260" s="300" t="str">
        <f>IF('Principles (All)'!D263="","",'Principles (All)'!D263)</f>
        <v>Medium</v>
      </c>
      <c r="Q260" s="233" t="str">
        <f t="shared" si="7"/>
        <v>HIGH</v>
      </c>
      <c r="R260" s="234" t="str">
        <f>IF('Principles (All)'!R263="","",'Principles (All)'!R263)</f>
        <v/>
      </c>
      <c r="S260" s="235"/>
      <c r="T260" s="235"/>
      <c r="U260" s="235"/>
    </row>
    <row r="261" spans="9:21" ht="39.6" hidden="1">
      <c r="I261" s="149">
        <f t="shared" ref="I261:I324" si="8">IF(OR(J261=0,J261=""),0,1)</f>
        <v>0</v>
      </c>
      <c r="J261" s="220">
        <f>IF('Principles (All)'!S264="","",'Principles (All)'!S264)</f>
        <v>0</v>
      </c>
      <c r="K261" s="220"/>
      <c r="L261" s="231" t="str">
        <f>IF('Principles (All)'!A264="","",'Principles (All)'!A264)</f>
        <v>PRINCIPLE 2: Ensure equality and equitable opportunity to benefit</v>
      </c>
      <c r="M261" s="232" t="str">
        <f>IF('Principles (All)'!B264="","",'Principles (All)'!B264)</f>
        <v>Component 2.2: Equitable opportunities to benefit are ensured to all, throughout the supply chain.</v>
      </c>
      <c r="N261" s="232" t="str">
        <f>IF('Principles (All)'!C264="","",'Principles (All)'!C264)</f>
        <v>2.2.2: Discrimination</v>
      </c>
      <c r="O261" s="299" t="str">
        <f>IF('Principles (All)'!E264="","",'Principles (All)'!E264)</f>
        <v>SRA2.2.2 D.2</v>
      </c>
      <c r="P261" s="300" t="str">
        <f>IF('Principles (All)'!D264="","",'Principles (All)'!D264)</f>
        <v>Medium</v>
      </c>
      <c r="Q261" s="233" t="str">
        <f t="shared" ref="Q261:Q324" si="9">IF(P261="Medium","HIGH",IF(P261="Low","MEDIUM",""))</f>
        <v>HIGH</v>
      </c>
      <c r="R261" s="234" t="str">
        <f>IF('Principles (All)'!R264="","",'Principles (All)'!R264)</f>
        <v/>
      </c>
      <c r="S261" s="235"/>
      <c r="T261" s="235"/>
      <c r="U261" s="235"/>
    </row>
    <row r="262" spans="9:21" ht="39.6" hidden="1">
      <c r="I262" s="149">
        <f t="shared" si="8"/>
        <v>0</v>
      </c>
      <c r="J262" s="220">
        <f>IF('Principles (All)'!S265="","",'Principles (All)'!S265)</f>
        <v>0</v>
      </c>
      <c r="K262" s="220"/>
      <c r="L262" s="231" t="str">
        <f>IF('Principles (All)'!A265="","",'Principles (All)'!A265)</f>
        <v>PRINCIPLE 2: Ensure equality and equitable opportunity to benefit</v>
      </c>
      <c r="M262" s="232" t="str">
        <f>IF('Principles (All)'!B265="","",'Principles (All)'!B265)</f>
        <v>Component 2.2: Equitable opportunities to benefit are ensured to all, throughout the supply chain.</v>
      </c>
      <c r="N262" s="232" t="str">
        <f>IF('Principles (All)'!C265="","",'Principles (All)'!C265)</f>
        <v>2.2.2: Discrimination</v>
      </c>
      <c r="O262" s="299" t="str">
        <f>IF('Principles (All)'!E265="","",'Principles (All)'!E265)</f>
        <v>SRA2.2.2 D.3</v>
      </c>
      <c r="P262" s="300" t="str">
        <f>IF('Principles (All)'!D265="","",'Principles (All)'!D265)</f>
        <v>Medium</v>
      </c>
      <c r="Q262" s="233" t="str">
        <f t="shared" si="9"/>
        <v>HIGH</v>
      </c>
      <c r="R262" s="234" t="str">
        <f>IF('Principles (All)'!R265="","",'Principles (All)'!R265)</f>
        <v/>
      </c>
      <c r="S262" s="235"/>
      <c r="T262" s="235"/>
      <c r="U262" s="235"/>
    </row>
    <row r="263" spans="9:21" ht="39.6" hidden="1">
      <c r="I263" s="149">
        <f t="shared" si="8"/>
        <v>0</v>
      </c>
      <c r="J263" s="220">
        <f>IF('Principles (All)'!S266="","",'Principles (All)'!S266)</f>
        <v>0</v>
      </c>
      <c r="K263" s="220"/>
      <c r="L263" s="231" t="str">
        <f>IF('Principles (All)'!A266="","",'Principles (All)'!A266)</f>
        <v>PRINCIPLE 2: Ensure equality and equitable opportunity to benefit</v>
      </c>
      <c r="M263" s="232" t="str">
        <f>IF('Principles (All)'!B266="","",'Principles (All)'!B266)</f>
        <v>Component 2.2: Equitable opportunities to benefit are ensured to all, throughout the supply chain.</v>
      </c>
      <c r="N263" s="232" t="str">
        <f>IF('Principles (All)'!C266="","",'Principles (All)'!C266)</f>
        <v>2.2.2: Discrimination</v>
      </c>
      <c r="O263" s="299" t="str">
        <f>IF('Principles (All)'!E266="","",'Principles (All)'!E266)</f>
        <v>SRA2.2.2 D.4</v>
      </c>
      <c r="P263" s="300" t="str">
        <f>IF('Principles (All)'!D266="","",'Principles (All)'!D266)</f>
        <v>Medium</v>
      </c>
      <c r="Q263" s="233" t="str">
        <f t="shared" si="9"/>
        <v>HIGH</v>
      </c>
      <c r="R263" s="234" t="str">
        <f>IF('Principles (All)'!R266="","",'Principles (All)'!R266)</f>
        <v/>
      </c>
      <c r="S263" s="235"/>
      <c r="T263" s="235"/>
      <c r="U263" s="235"/>
    </row>
    <row r="264" spans="9:21" ht="39.6" hidden="1">
      <c r="I264" s="149">
        <f t="shared" si="8"/>
        <v>0</v>
      </c>
      <c r="J264" s="220">
        <f>IF('Principles (All)'!S267="","",'Principles (All)'!S267)</f>
        <v>0</v>
      </c>
      <c r="K264" s="220"/>
      <c r="L264" s="231" t="str">
        <f>IF('Principles (All)'!A267="","",'Principles (All)'!A267)</f>
        <v>PRINCIPLE 2: Ensure equality and equitable opportunity to benefit</v>
      </c>
      <c r="M264" s="232" t="str">
        <f>IF('Principles (All)'!B267="","",'Principles (All)'!B267)</f>
        <v>Component 2.2: Equitable opportunities to benefit are ensured to all, throughout the supply chain.</v>
      </c>
      <c r="N264" s="232" t="str">
        <f>IF('Principles (All)'!C267="","",'Principles (All)'!C267)</f>
        <v>2.2.2: Discrimination</v>
      </c>
      <c r="O264" s="299" t="str">
        <f>IF('Principles (All)'!E267="","",'Principles (All)'!E267)</f>
        <v>SRA2.2.2 D.5</v>
      </c>
      <c r="P264" s="300" t="str">
        <f>IF('Principles (All)'!D267="","",'Principles (All)'!D267)</f>
        <v>Medium</v>
      </c>
      <c r="Q264" s="233" t="str">
        <f t="shared" si="9"/>
        <v>HIGH</v>
      </c>
      <c r="R264" s="234" t="str">
        <f>IF('Principles (All)'!R267="","",'Principles (All)'!R267)</f>
        <v/>
      </c>
      <c r="S264" s="235"/>
      <c r="T264" s="235"/>
      <c r="U264" s="235"/>
    </row>
    <row r="265" spans="9:21" ht="39.6" hidden="1">
      <c r="I265" s="149">
        <f t="shared" si="8"/>
        <v>0</v>
      </c>
      <c r="J265" s="220">
        <f>IF('Principles (All)'!S268="","",'Principles (All)'!S268)</f>
        <v>0</v>
      </c>
      <c r="K265" s="220"/>
      <c r="L265" s="231" t="str">
        <f>IF('Principles (All)'!A268="","",'Principles (All)'!A268)</f>
        <v>PRINCIPLE 2: Ensure equality and equitable opportunity to benefit</v>
      </c>
      <c r="M265" s="232" t="str">
        <f>IF('Principles (All)'!B268="","",'Principles (All)'!B268)</f>
        <v>Component 2.2: Equitable opportunities to benefit are ensured to all, throughout the supply chain.</v>
      </c>
      <c r="N265" s="232" t="str">
        <f>IF('Principles (All)'!C268="","",'Principles (All)'!C268)</f>
        <v>2.2.2: Discrimination</v>
      </c>
      <c r="O265" s="299" t="str">
        <f>IF('Principles (All)'!E268="","",'Principles (All)'!E268)</f>
        <v xml:space="preserve">SRA2.2.2 D.6 </v>
      </c>
      <c r="P265" s="300" t="str">
        <f>IF('Principles (All)'!D268="","",'Principles (All)'!D268)</f>
        <v>Medium</v>
      </c>
      <c r="Q265" s="233" t="str">
        <f t="shared" si="9"/>
        <v>HIGH</v>
      </c>
      <c r="R265" s="234" t="str">
        <f>IF('Principles (All)'!R268="","",'Principles (All)'!R268)</f>
        <v/>
      </c>
      <c r="S265" s="235"/>
      <c r="T265" s="235"/>
      <c r="U265" s="235"/>
    </row>
    <row r="266" spans="9:21" ht="39.6" hidden="1">
      <c r="I266" s="149">
        <f t="shared" si="8"/>
        <v>0</v>
      </c>
      <c r="J266" s="220">
        <f>IF('Principles (All)'!S269="","",'Principles (All)'!S269)</f>
        <v>0</v>
      </c>
      <c r="K266" s="220"/>
      <c r="L266" s="231" t="str">
        <f>IF('Principles (All)'!A269="","",'Principles (All)'!A269)</f>
        <v>PRINCIPLE 2: Ensure equality and equitable opportunity to benefit</v>
      </c>
      <c r="M266" s="232" t="str">
        <f>IF('Principles (All)'!B269="","",'Principles (All)'!B269)</f>
        <v>Component 2.2: Equitable opportunities to benefit are ensured to all, throughout the supply chain.</v>
      </c>
      <c r="N266" s="232" t="str">
        <f>IF('Principles (All)'!C269="","",'Principles (All)'!C269)</f>
        <v>2.2.2: Discrimination</v>
      </c>
      <c r="O266" s="299" t="str">
        <f>IF('Principles (All)'!E269="","",'Principles (All)'!E269)</f>
        <v>SRA2.2.2 D.7</v>
      </c>
      <c r="P266" s="300" t="str">
        <f>IF('Principles (All)'!D269="","",'Principles (All)'!D269)</f>
        <v>Low</v>
      </c>
      <c r="Q266" s="233" t="str">
        <f t="shared" si="9"/>
        <v>MEDIUM</v>
      </c>
      <c r="R266" s="234" t="str">
        <f>IF('Principles (All)'!R269="","",'Principles (All)'!R269)</f>
        <v/>
      </c>
      <c r="S266" s="235"/>
      <c r="T266" s="235"/>
      <c r="U266" s="235"/>
    </row>
    <row r="267" spans="9:21" ht="39.6" hidden="1">
      <c r="I267" s="149">
        <f t="shared" si="8"/>
        <v>0</v>
      </c>
      <c r="J267" s="220">
        <f>IF('Principles (All)'!S270="","",'Principles (All)'!S270)</f>
        <v>0</v>
      </c>
      <c r="K267" s="220"/>
      <c r="L267" s="231" t="str">
        <f>IF('Principles (All)'!A270="","",'Principles (All)'!A270)</f>
        <v>PRINCIPLE 2: Ensure equality and equitable opportunity to benefit</v>
      </c>
      <c r="M267" s="232" t="str">
        <f>IF('Principles (All)'!B270="","",'Principles (All)'!B270)</f>
        <v>Component 2.2: Equitable opportunities to benefit are ensured to all, throughout the supply chain.</v>
      </c>
      <c r="N267" s="232" t="str">
        <f>IF('Principles (All)'!C270="","",'Principles (All)'!C270)</f>
        <v>2.2.2: Discrimination</v>
      </c>
      <c r="O267" s="299" t="str">
        <f>IF('Principles (All)'!E270="","",'Principles (All)'!E270)</f>
        <v>SRA2.2.2 D.8</v>
      </c>
      <c r="P267" s="300" t="str">
        <f>IF('Principles (All)'!D270="","",'Principles (All)'!D270)</f>
        <v>Low</v>
      </c>
      <c r="Q267" s="233" t="str">
        <f t="shared" si="9"/>
        <v>MEDIUM</v>
      </c>
      <c r="R267" s="234" t="str">
        <f>IF('Principles (All)'!R270="","",'Principles (All)'!R270)</f>
        <v/>
      </c>
      <c r="S267" s="235"/>
      <c r="T267" s="235"/>
      <c r="U267" s="235"/>
    </row>
    <row r="268" spans="9:21" ht="39.6" hidden="1">
      <c r="I268" s="149">
        <f t="shared" si="8"/>
        <v>0</v>
      </c>
      <c r="J268" s="220">
        <f>IF('Principles (All)'!S271="","",'Principles (All)'!S271)</f>
        <v>0</v>
      </c>
      <c r="K268" s="220"/>
      <c r="L268" s="231" t="str">
        <f>IF('Principles (All)'!A271="","",'Principles (All)'!A271)</f>
        <v>PRINCIPLE 2: Ensure equality and equitable opportunity to benefit</v>
      </c>
      <c r="M268" s="232" t="str">
        <f>IF('Principles (All)'!B271="","",'Principles (All)'!B271)</f>
        <v>Component 2.2: Equitable opportunities to benefit are ensured to all, throughout the supply chain.</v>
      </c>
      <c r="N268" s="232" t="str">
        <f>IF('Principles (All)'!C271="","",'Principles (All)'!C271)</f>
        <v>2.2.2: Discrimination</v>
      </c>
      <c r="O268" s="299" t="str">
        <f>IF('Principles (All)'!E271="","",'Principles (All)'!E271)</f>
        <v>SRA2.2.2 D.9</v>
      </c>
      <c r="P268" s="300" t="str">
        <f>IF('Principles (All)'!D271="","",'Principles (All)'!D271)</f>
        <v>Low</v>
      </c>
      <c r="Q268" s="233" t="str">
        <f t="shared" si="9"/>
        <v>MEDIUM</v>
      </c>
      <c r="R268" s="234" t="str">
        <f>IF('Principles (All)'!R271="","",'Principles (All)'!R271)</f>
        <v/>
      </c>
      <c r="S268" s="235"/>
      <c r="T268" s="235"/>
      <c r="U268" s="235"/>
    </row>
    <row r="269" spans="9:21" hidden="1">
      <c r="I269" s="149">
        <f t="shared" si="8"/>
        <v>0</v>
      </c>
      <c r="J269" s="220">
        <f>IF('Principles (All)'!S272="","",'Principles (All)'!S272)</f>
        <v>0</v>
      </c>
      <c r="K269" s="220"/>
      <c r="L269" s="231" t="str">
        <f>IF('Principles (All)'!A272="","",'Principles (All)'!A272)</f>
        <v/>
      </c>
      <c r="M269" s="232" t="str">
        <f>IF('Principles (All)'!B272="","",'Principles (All)'!B272)</f>
        <v/>
      </c>
      <c r="N269" s="232" t="str">
        <f>IF('Principles (All)'!C272="","",'Principles (All)'!C272)</f>
        <v/>
      </c>
      <c r="O269" s="299" t="str">
        <f>IF('Principles (All)'!E272="","",'Principles (All)'!E272)</f>
        <v/>
      </c>
      <c r="P269" s="300" t="str">
        <f>IF('Principles (All)'!D272="","",'Principles (All)'!D272)</f>
        <v/>
      </c>
      <c r="Q269" s="233" t="str">
        <f t="shared" si="9"/>
        <v/>
      </c>
      <c r="R269" s="234" t="str">
        <f>IF('Principles (All)'!R272="","",'Principles (All)'!R272)</f>
        <v/>
      </c>
      <c r="S269" s="235"/>
      <c r="T269" s="235"/>
      <c r="U269" s="235"/>
    </row>
    <row r="270" spans="9:21" hidden="1">
      <c r="I270" s="149">
        <f t="shared" si="8"/>
        <v>0</v>
      </c>
      <c r="J270" s="220">
        <f>IF('Principles (All)'!S273="","",'Principles (All)'!S273)</f>
        <v>0</v>
      </c>
      <c r="K270" s="220"/>
      <c r="L270" s="231" t="str">
        <f>IF('Principles (All)'!A273="","",'Principles (All)'!A273)</f>
        <v/>
      </c>
      <c r="M270" s="232" t="str">
        <f>IF('Principles (All)'!B273="","",'Principles (All)'!B273)</f>
        <v/>
      </c>
      <c r="N270" s="232" t="str">
        <f>IF('Principles (All)'!C273="","",'Principles (All)'!C273)</f>
        <v/>
      </c>
      <c r="O270" s="299" t="str">
        <f>IF('Principles (All)'!E273="","",'Principles (All)'!E273)</f>
        <v/>
      </c>
      <c r="P270" s="300" t="str">
        <f>IF('Principles (All)'!D273="","",'Principles (All)'!D273)</f>
        <v/>
      </c>
      <c r="Q270" s="233" t="str">
        <f t="shared" si="9"/>
        <v/>
      </c>
      <c r="R270" s="234" t="str">
        <f>IF('Principles (All)'!R273="","",'Principles (All)'!R273)</f>
        <v/>
      </c>
      <c r="S270" s="235"/>
      <c r="T270" s="235"/>
      <c r="U270" s="235"/>
    </row>
    <row r="271" spans="9:21" hidden="1">
      <c r="I271" s="149">
        <f t="shared" si="8"/>
        <v>0</v>
      </c>
      <c r="J271" s="220">
        <f>IF('Principles (All)'!S274="","",'Principles (All)'!S274)</f>
        <v>0</v>
      </c>
      <c r="K271" s="220"/>
      <c r="L271" s="231" t="str">
        <f>IF('Principles (All)'!A274="","",'Principles (All)'!A274)</f>
        <v/>
      </c>
      <c r="M271" s="232" t="str">
        <f>IF('Principles (All)'!B274="","",'Principles (All)'!B274)</f>
        <v/>
      </c>
      <c r="N271" s="232" t="str">
        <f>IF('Principles (All)'!C274="","",'Principles (All)'!C274)</f>
        <v/>
      </c>
      <c r="O271" s="299" t="str">
        <f>IF('Principles (All)'!E274="","",'Principles (All)'!E274)</f>
        <v/>
      </c>
      <c r="P271" s="300" t="str">
        <f>IF('Principles (All)'!D274="","",'Principles (All)'!D274)</f>
        <v/>
      </c>
      <c r="Q271" s="233" t="str">
        <f t="shared" si="9"/>
        <v/>
      </c>
      <c r="R271" s="234" t="str">
        <f>IF('Principles (All)'!R274="","",'Principles (All)'!R274)</f>
        <v/>
      </c>
      <c r="S271" s="235"/>
      <c r="T271" s="235"/>
      <c r="U271" s="235"/>
    </row>
    <row r="272" spans="9:21" ht="39.6" hidden="1">
      <c r="I272" s="149">
        <f t="shared" si="8"/>
        <v>0</v>
      </c>
      <c r="J272" s="220">
        <f>IF('Principles (All)'!S275="","",'Principles (All)'!S275)</f>
        <v>0</v>
      </c>
      <c r="K272" s="220"/>
      <c r="L272" s="231" t="str">
        <f>IF('Principles (All)'!A275="","",'Principles (All)'!A275)</f>
        <v>PRINCIPLE 3: Improve food, nutrition, and livelihood security</v>
      </c>
      <c r="M272" s="232" t="str">
        <f>IF('Principles (All)'!B275="","",'Principles (All)'!B275)</f>
        <v>Component 3.1: The health and wellbeing of resource-dependent communities is maintained or improved.</v>
      </c>
      <c r="N272" s="232" t="str">
        <f>IF('Principles (All)'!C275="","",'Principles (All)'!C275)</f>
        <v>3.1.1a: Impact of the fishery/farm on food and nutrition security</v>
      </c>
      <c r="O272" s="299" t="str">
        <f>IF('Principles (All)'!E275="","",'Principles (All)'!E275)</f>
        <v>SRA3.1.1a D.1</v>
      </c>
      <c r="P272" s="300" t="str">
        <f>IF('Principles (All)'!D275="","",'Principles (All)'!D275)</f>
        <v>Medium</v>
      </c>
      <c r="Q272" s="233" t="str">
        <f t="shared" si="9"/>
        <v>HIGH</v>
      </c>
      <c r="R272" s="234" t="str">
        <f>IF('Principles (All)'!R275="","",'Principles (All)'!R275)</f>
        <v/>
      </c>
      <c r="S272" s="235"/>
      <c r="T272" s="235"/>
      <c r="U272" s="235"/>
    </row>
    <row r="273" spans="9:21" ht="39.6" hidden="1">
      <c r="I273" s="149">
        <f t="shared" si="8"/>
        <v>0</v>
      </c>
      <c r="J273" s="220">
        <f>IF('Principles (All)'!S276="","",'Principles (All)'!S276)</f>
        <v>0</v>
      </c>
      <c r="K273" s="220"/>
      <c r="L273" s="231" t="str">
        <f>IF('Principles (All)'!A276="","",'Principles (All)'!A276)</f>
        <v>PRINCIPLE 3: Improve food, nutrition, and livelihood security</v>
      </c>
      <c r="M273" s="232" t="str">
        <f>IF('Principles (All)'!B276="","",'Principles (All)'!B276)</f>
        <v>Component 3.1: The health and wellbeing of resource-dependent communities is maintained or improved.</v>
      </c>
      <c r="N273" s="232" t="str">
        <f>IF('Principles (All)'!C276="","",'Principles (All)'!C276)</f>
        <v>3.1.1a: Impact of the fishery/farm on food and nutrition security</v>
      </c>
      <c r="O273" s="299" t="str">
        <f>IF('Principles (All)'!E276="","",'Principles (All)'!E276)</f>
        <v>SRA3.1.1a D.2</v>
      </c>
      <c r="P273" s="300" t="str">
        <f>IF('Principles (All)'!D276="","",'Principles (All)'!D276)</f>
        <v>Medium</v>
      </c>
      <c r="Q273" s="233" t="str">
        <f t="shared" si="9"/>
        <v>HIGH</v>
      </c>
      <c r="R273" s="234" t="str">
        <f>IF('Principles (All)'!R276="","",'Principles (All)'!R276)</f>
        <v/>
      </c>
      <c r="S273" s="235"/>
      <c r="T273" s="235"/>
      <c r="U273" s="235"/>
    </row>
    <row r="274" spans="9:21" ht="39.6" hidden="1">
      <c r="I274" s="149">
        <f t="shared" si="8"/>
        <v>0</v>
      </c>
      <c r="J274" s="220">
        <f>IF('Principles (All)'!S277="","",'Principles (All)'!S277)</f>
        <v>0</v>
      </c>
      <c r="K274" s="220"/>
      <c r="L274" s="231" t="str">
        <f>IF('Principles (All)'!A277="","",'Principles (All)'!A277)</f>
        <v>PRINCIPLE 3: Improve food, nutrition, and livelihood security</v>
      </c>
      <c r="M274" s="232" t="str">
        <f>IF('Principles (All)'!B277="","",'Principles (All)'!B277)</f>
        <v>Component 3.1: The health and wellbeing of resource-dependent communities is maintained or improved.</v>
      </c>
      <c r="N274" s="232" t="str">
        <f>IF('Principles (All)'!C277="","",'Principles (All)'!C277)</f>
        <v>3.1.1a: Impact of the fishery/farm on food and nutrition security</v>
      </c>
      <c r="O274" s="299" t="str">
        <f>IF('Principles (All)'!E277="","",'Principles (All)'!E277)</f>
        <v>SRA3.1.1a D.3</v>
      </c>
      <c r="P274" s="300" t="str">
        <f>IF('Principles (All)'!D277="","",'Principles (All)'!D277)</f>
        <v>Low</v>
      </c>
      <c r="Q274" s="233" t="str">
        <f t="shared" si="9"/>
        <v>MEDIUM</v>
      </c>
      <c r="R274" s="234" t="str">
        <f>IF('Principles (All)'!R277="","",'Principles (All)'!R277)</f>
        <v/>
      </c>
      <c r="S274" s="235"/>
      <c r="T274" s="235"/>
      <c r="U274" s="235"/>
    </row>
    <row r="275" spans="9:21" hidden="1">
      <c r="I275" s="149">
        <f t="shared" si="8"/>
        <v>0</v>
      </c>
      <c r="J275" s="220">
        <f>IF('Principles (All)'!S278="","",'Principles (All)'!S278)</f>
        <v>0</v>
      </c>
      <c r="K275" s="220"/>
      <c r="L275" s="231" t="str">
        <f>IF('Principles (All)'!A278="","",'Principles (All)'!A278)</f>
        <v/>
      </c>
      <c r="M275" s="232" t="str">
        <f>IF('Principles (All)'!B278="","",'Principles (All)'!B278)</f>
        <v/>
      </c>
      <c r="N275" s="232" t="str">
        <f>IF('Principles (All)'!C278="","",'Principles (All)'!C278)</f>
        <v/>
      </c>
      <c r="O275" s="299" t="str">
        <f>IF('Principles (All)'!E278="","",'Principles (All)'!E278)</f>
        <v/>
      </c>
      <c r="P275" s="300" t="str">
        <f>IF('Principles (All)'!D278="","",'Principles (All)'!D278)</f>
        <v/>
      </c>
      <c r="Q275" s="233" t="str">
        <f t="shared" si="9"/>
        <v/>
      </c>
      <c r="R275" s="234" t="str">
        <f>IF('Principles (All)'!R278="","",'Principles (All)'!R278)</f>
        <v/>
      </c>
      <c r="S275" s="235"/>
      <c r="T275" s="235"/>
      <c r="U275" s="235"/>
    </row>
    <row r="276" spans="9:21" hidden="1">
      <c r="I276" s="149">
        <f t="shared" si="8"/>
        <v>0</v>
      </c>
      <c r="J276" s="220">
        <f>IF('Principles (All)'!S279="","",'Principles (All)'!S279)</f>
        <v>0</v>
      </c>
      <c r="K276" s="220"/>
      <c r="L276" s="231" t="str">
        <f>IF('Principles (All)'!A279="","",'Principles (All)'!A279)</f>
        <v/>
      </c>
      <c r="M276" s="232" t="str">
        <f>IF('Principles (All)'!B279="","",'Principles (All)'!B279)</f>
        <v/>
      </c>
      <c r="N276" s="232" t="str">
        <f>IF('Principles (All)'!C279="","",'Principles (All)'!C279)</f>
        <v/>
      </c>
      <c r="O276" s="299" t="str">
        <f>IF('Principles (All)'!E279="","",'Principles (All)'!E279)</f>
        <v/>
      </c>
      <c r="P276" s="300" t="str">
        <f>IF('Principles (All)'!D279="","",'Principles (All)'!D279)</f>
        <v/>
      </c>
      <c r="Q276" s="233" t="str">
        <f t="shared" si="9"/>
        <v/>
      </c>
      <c r="R276" s="234" t="str">
        <f>IF('Principles (All)'!R279="","",'Principles (All)'!R279)</f>
        <v/>
      </c>
      <c r="S276" s="235"/>
      <c r="T276" s="235"/>
      <c r="U276" s="235"/>
    </row>
    <row r="277" spans="9:21" ht="39.6" hidden="1">
      <c r="I277" s="149">
        <f t="shared" si="8"/>
        <v>0</v>
      </c>
      <c r="J277" s="220">
        <f>IF('Principles (All)'!S280="","",'Principles (All)'!S280)</f>
        <v>0</v>
      </c>
      <c r="K277" s="220"/>
      <c r="L277" s="231" t="str">
        <f>IF('Principles (All)'!A280="","",'Principles (All)'!A280)</f>
        <v>PRINCIPLE 3: Improve food, nutrition, and livelihood security</v>
      </c>
      <c r="M277" s="232" t="str">
        <f>IF('Principles (All)'!B280="","",'Principles (All)'!B280)</f>
        <v>Component 3.1: The health and wellbeing of resource-dependent communities is maintained or improved.</v>
      </c>
      <c r="N277" s="232" t="str">
        <f>IF('Principles (All)'!C280="","",'Principles (All)'!C280)</f>
        <v>3.1.1b: Food and nutrition security for small-scale fishing and smallholder farming communities</v>
      </c>
      <c r="O277" s="299" t="str">
        <f>IF('Principles (All)'!E280="","",'Principles (All)'!E280)</f>
        <v>SRA3.1.1b D.1</v>
      </c>
      <c r="P277" s="300" t="str">
        <f>IF('Principles (All)'!D280="","",'Principles (All)'!D280)</f>
        <v>Medium</v>
      </c>
      <c r="Q277" s="233" t="str">
        <f t="shared" si="9"/>
        <v>HIGH</v>
      </c>
      <c r="R277" s="234" t="str">
        <f>IF('Principles (All)'!R280="","",'Principles (All)'!R280)</f>
        <v/>
      </c>
      <c r="S277" s="235"/>
      <c r="T277" s="235"/>
      <c r="U277" s="235"/>
    </row>
    <row r="278" spans="9:21" ht="39.6" hidden="1">
      <c r="I278" s="149">
        <f t="shared" si="8"/>
        <v>0</v>
      </c>
      <c r="J278" s="220">
        <f>IF('Principles (All)'!S281="","",'Principles (All)'!S281)</f>
        <v>0</v>
      </c>
      <c r="K278" s="220"/>
      <c r="L278" s="231" t="str">
        <f>IF('Principles (All)'!A281="","",'Principles (All)'!A281)</f>
        <v>PRINCIPLE 3: Improve food, nutrition, and livelihood security</v>
      </c>
      <c r="M278" s="232" t="str">
        <f>IF('Principles (All)'!B281="","",'Principles (All)'!B281)</f>
        <v>Component 3.1: The health and wellbeing of resource-dependent communities is maintained or improved.</v>
      </c>
      <c r="N278" s="232" t="str">
        <f>IF('Principles (All)'!C281="","",'Principles (All)'!C281)</f>
        <v>3.1.1b: Food and nutrition security for small-scale fishing and smallholder farming communities</v>
      </c>
      <c r="O278" s="299" t="str">
        <f>IF('Principles (All)'!E281="","",'Principles (All)'!E281)</f>
        <v>SRA3.1.1b D.2</v>
      </c>
      <c r="P278" s="300" t="str">
        <f>IF('Principles (All)'!D281="","",'Principles (All)'!D281)</f>
        <v>Medium</v>
      </c>
      <c r="Q278" s="233" t="str">
        <f t="shared" si="9"/>
        <v>HIGH</v>
      </c>
      <c r="R278" s="234" t="str">
        <f>IF('Principles (All)'!R281="","",'Principles (All)'!R281)</f>
        <v/>
      </c>
      <c r="S278" s="235"/>
      <c r="T278" s="235"/>
      <c r="U278" s="235"/>
    </row>
    <row r="279" spans="9:21" ht="39.6" hidden="1">
      <c r="I279" s="149">
        <f t="shared" si="8"/>
        <v>0</v>
      </c>
      <c r="J279" s="220">
        <f>IF('Principles (All)'!S282="","",'Principles (All)'!S282)</f>
        <v>0</v>
      </c>
      <c r="K279" s="220"/>
      <c r="L279" s="231" t="str">
        <f>IF('Principles (All)'!A282="","",'Principles (All)'!A282)</f>
        <v>PRINCIPLE 3: Improve food, nutrition, and livelihood security</v>
      </c>
      <c r="M279" s="232" t="str">
        <f>IF('Principles (All)'!B282="","",'Principles (All)'!B282)</f>
        <v>Component 3.1: The health and wellbeing of resource-dependent communities is maintained or improved.</v>
      </c>
      <c r="N279" s="232" t="str">
        <f>IF('Principles (All)'!C282="","",'Principles (All)'!C282)</f>
        <v>3.1.1b: Food and nutrition security for small-scale fishing and smallholder farming communities</v>
      </c>
      <c r="O279" s="299" t="str">
        <f>IF('Principles (All)'!E282="","",'Principles (All)'!E282)</f>
        <v>SRA3.1.1b D.3</v>
      </c>
      <c r="P279" s="300" t="str">
        <f>IF('Principles (All)'!D282="","",'Principles (All)'!D282)</f>
        <v>Medium</v>
      </c>
      <c r="Q279" s="233" t="str">
        <f t="shared" si="9"/>
        <v>HIGH</v>
      </c>
      <c r="R279" s="234" t="str">
        <f>IF('Principles (All)'!R282="","",'Principles (All)'!R282)</f>
        <v/>
      </c>
      <c r="S279" s="235"/>
      <c r="T279" s="235"/>
      <c r="U279" s="235"/>
    </row>
    <row r="280" spans="9:21" ht="39.6" hidden="1">
      <c r="I280" s="149">
        <f t="shared" si="8"/>
        <v>0</v>
      </c>
      <c r="J280" s="220">
        <f>IF('Principles (All)'!S283="","",'Principles (All)'!S283)</f>
        <v>0</v>
      </c>
      <c r="K280" s="220"/>
      <c r="L280" s="231" t="str">
        <f>IF('Principles (All)'!A283="","",'Principles (All)'!A283)</f>
        <v>PRINCIPLE 3: Improve food, nutrition, and livelihood security</v>
      </c>
      <c r="M280" s="232" t="str">
        <f>IF('Principles (All)'!B283="","",'Principles (All)'!B283)</f>
        <v>Component 3.1: The health and wellbeing of resource-dependent communities is maintained or improved.</v>
      </c>
      <c r="N280" s="232" t="str">
        <f>IF('Principles (All)'!C283="","",'Principles (All)'!C283)</f>
        <v>3.1.1b: Food and nutrition security for small-scale fishing and smallholder farming communities</v>
      </c>
      <c r="O280" s="299" t="str">
        <f>IF('Principles (All)'!E283="","",'Principles (All)'!E283)</f>
        <v>SRA3.1.1b D.3</v>
      </c>
      <c r="P280" s="300" t="str">
        <f>IF('Principles (All)'!D283="","",'Principles (All)'!D283)</f>
        <v>Medium</v>
      </c>
      <c r="Q280" s="233" t="str">
        <f t="shared" si="9"/>
        <v>HIGH</v>
      </c>
      <c r="R280" s="234" t="str">
        <f>IF('Principles (All)'!R283="","",'Principles (All)'!R283)</f>
        <v/>
      </c>
      <c r="S280" s="235"/>
      <c r="T280" s="235"/>
      <c r="U280" s="235"/>
    </row>
    <row r="281" spans="9:21" ht="39.6" hidden="1">
      <c r="I281" s="149">
        <f t="shared" si="8"/>
        <v>0</v>
      </c>
      <c r="J281" s="220">
        <f>IF('Principles (All)'!S284="","",'Principles (All)'!S284)</f>
        <v>0</v>
      </c>
      <c r="K281" s="220"/>
      <c r="L281" s="231" t="str">
        <f>IF('Principles (All)'!A284="","",'Principles (All)'!A284)</f>
        <v>PRINCIPLE 3: Improve food, nutrition, and livelihood security</v>
      </c>
      <c r="M281" s="232" t="str">
        <f>IF('Principles (All)'!B284="","",'Principles (All)'!B284)</f>
        <v>Component 3.1: The health and wellbeing of resource-dependent communities is maintained or improved.</v>
      </c>
      <c r="N281" s="232" t="str">
        <f>IF('Principles (All)'!C284="","",'Principles (All)'!C284)</f>
        <v>3.1.1b: Food and nutrition security for small-scale fishing and smallholder farming communities</v>
      </c>
      <c r="O281" s="299" t="str">
        <f>IF('Principles (All)'!E284="","",'Principles (All)'!E284)</f>
        <v>SRA3.1.1b D.4</v>
      </c>
      <c r="P281" s="300" t="str">
        <f>IF('Principles (All)'!D284="","",'Principles (All)'!D284)</f>
        <v>Low</v>
      </c>
      <c r="Q281" s="233" t="str">
        <f t="shared" si="9"/>
        <v>MEDIUM</v>
      </c>
      <c r="R281" s="234" t="str">
        <f>IF('Principles (All)'!R284="","",'Principles (All)'!R284)</f>
        <v/>
      </c>
      <c r="S281" s="235"/>
      <c r="T281" s="235"/>
      <c r="U281" s="235"/>
    </row>
    <row r="282" spans="9:21" ht="39.6" hidden="1">
      <c r="I282" s="149">
        <f t="shared" si="8"/>
        <v>0</v>
      </c>
      <c r="J282" s="220">
        <f>IF('Principles (All)'!S285="","",'Principles (All)'!S285)</f>
        <v>0</v>
      </c>
      <c r="K282" s="220"/>
      <c r="L282" s="231" t="str">
        <f>IF('Principles (All)'!A285="","",'Principles (All)'!A285)</f>
        <v>PRINCIPLE 3: Improve food, nutrition, and livelihood security</v>
      </c>
      <c r="M282" s="232" t="str">
        <f>IF('Principles (All)'!B285="","",'Principles (All)'!B285)</f>
        <v>Component 3.1: The health and wellbeing of resource-dependent communities is maintained or improved.</v>
      </c>
      <c r="N282" s="232" t="str">
        <f>IF('Principles (All)'!C285="","",'Principles (All)'!C285)</f>
        <v>3.1.1b: Food and nutrition security for small-scale fishing and smallholder farming communities</v>
      </c>
      <c r="O282" s="299" t="str">
        <f>IF('Principles (All)'!E285="","",'Principles (All)'!E285)</f>
        <v>SRA3.1.1b D.5</v>
      </c>
      <c r="P282" s="300" t="str">
        <f>IF('Principles (All)'!D285="","",'Principles (All)'!D285)</f>
        <v>Low</v>
      </c>
      <c r="Q282" s="233" t="str">
        <f t="shared" si="9"/>
        <v>MEDIUM</v>
      </c>
      <c r="R282" s="234" t="str">
        <f>IF('Principles (All)'!R285="","",'Principles (All)'!R285)</f>
        <v/>
      </c>
      <c r="S282" s="235"/>
      <c r="T282" s="235"/>
      <c r="U282" s="235"/>
    </row>
    <row r="283" spans="9:21" hidden="1">
      <c r="I283" s="149">
        <f t="shared" si="8"/>
        <v>0</v>
      </c>
      <c r="J283" s="220">
        <f>IF('Principles (All)'!S286="","",'Principles (All)'!S286)</f>
        <v>0</v>
      </c>
      <c r="K283" s="220"/>
      <c r="L283" s="231" t="str">
        <f>IF('Principles (All)'!A286="","",'Principles (All)'!A286)</f>
        <v/>
      </c>
      <c r="M283" s="232" t="str">
        <f>IF('Principles (All)'!B286="","",'Principles (All)'!B286)</f>
        <v/>
      </c>
      <c r="N283" s="232" t="str">
        <f>IF('Principles (All)'!C286="","",'Principles (All)'!C286)</f>
        <v/>
      </c>
      <c r="O283" s="299" t="str">
        <f>IF('Principles (All)'!E286="","",'Principles (All)'!E286)</f>
        <v/>
      </c>
      <c r="P283" s="300" t="str">
        <f>IF('Principles (All)'!D286="","",'Principles (All)'!D286)</f>
        <v/>
      </c>
      <c r="Q283" s="233" t="str">
        <f t="shared" si="9"/>
        <v/>
      </c>
      <c r="R283" s="234" t="str">
        <f>IF('Principles (All)'!R286="","",'Principles (All)'!R286)</f>
        <v/>
      </c>
      <c r="S283" s="235"/>
      <c r="T283" s="235"/>
      <c r="U283" s="235"/>
    </row>
    <row r="284" spans="9:21" hidden="1">
      <c r="I284" s="149">
        <f t="shared" si="8"/>
        <v>0</v>
      </c>
      <c r="J284" s="220">
        <f>IF('Principles (All)'!S287="","",'Principles (All)'!S287)</f>
        <v>0</v>
      </c>
      <c r="K284" s="220"/>
      <c r="L284" s="231" t="str">
        <f>IF('Principles (All)'!A287="","",'Principles (All)'!A287)</f>
        <v/>
      </c>
      <c r="M284" s="232" t="str">
        <f>IF('Principles (All)'!B287="","",'Principles (All)'!B287)</f>
        <v/>
      </c>
      <c r="N284" s="232" t="str">
        <f>IF('Principles (All)'!C287="","",'Principles (All)'!C287)</f>
        <v/>
      </c>
      <c r="O284" s="299" t="str">
        <f>IF('Principles (All)'!E287="","",'Principles (All)'!E287)</f>
        <v/>
      </c>
      <c r="P284" s="300" t="str">
        <f>IF('Principles (All)'!D287="","",'Principles (All)'!D287)</f>
        <v/>
      </c>
      <c r="Q284" s="233" t="str">
        <f t="shared" si="9"/>
        <v/>
      </c>
      <c r="R284" s="234" t="str">
        <f>IF('Principles (All)'!R287="","",'Principles (All)'!R287)</f>
        <v/>
      </c>
      <c r="S284" s="235"/>
      <c r="T284" s="235"/>
      <c r="U284" s="235"/>
    </row>
    <row r="285" spans="9:21" ht="39.6" hidden="1">
      <c r="I285" s="149">
        <f t="shared" si="8"/>
        <v>0</v>
      </c>
      <c r="J285" s="220">
        <f>IF('Principles (All)'!S288="","",'Principles (All)'!S288)</f>
        <v>0</v>
      </c>
      <c r="K285" s="220"/>
      <c r="L285" s="231" t="str">
        <f>IF('Principles (All)'!A288="","",'Principles (All)'!A288)</f>
        <v>PRINCIPLE 3: Improve food, nutrition, and livelihood security</v>
      </c>
      <c r="M285" s="232" t="str">
        <f>IF('Principles (All)'!B288="","",'Principles (All)'!B288)</f>
        <v>Component 3.1: The health and wellbeing of resource-dependent communities is maintained or improved.</v>
      </c>
      <c r="N285" s="232" t="str">
        <f>IF('Principles (All)'!C288="","",'Principles (All)'!C288)</f>
        <v>3.1.2: Healthcare</v>
      </c>
      <c r="O285" s="299" t="str">
        <f>IF('Principles (All)'!E288="","",'Principles (All)'!E288)</f>
        <v>SRA3.1.2 D.1</v>
      </c>
      <c r="P285" s="300" t="str">
        <f>IF('Principles (All)'!D288="","",'Principles (All)'!D288)</f>
        <v>Medium</v>
      </c>
      <c r="Q285" s="233" t="str">
        <f t="shared" si="9"/>
        <v>HIGH</v>
      </c>
      <c r="R285" s="234" t="str">
        <f>IF('Principles (All)'!R288="","",'Principles (All)'!R288)</f>
        <v/>
      </c>
      <c r="S285" s="235"/>
      <c r="T285" s="235"/>
      <c r="U285" s="235"/>
    </row>
    <row r="286" spans="9:21" ht="39.6" hidden="1">
      <c r="I286" s="149">
        <f t="shared" si="8"/>
        <v>0</v>
      </c>
      <c r="J286" s="220">
        <f>IF('Principles (All)'!S289="","",'Principles (All)'!S289)</f>
        <v>0</v>
      </c>
      <c r="K286" s="220"/>
      <c r="L286" s="231" t="str">
        <f>IF('Principles (All)'!A289="","",'Principles (All)'!A289)</f>
        <v>PRINCIPLE 3: Improve food, nutrition, and livelihood security</v>
      </c>
      <c r="M286" s="232" t="str">
        <f>IF('Principles (All)'!B289="","",'Principles (All)'!B289)</f>
        <v>Component 3.1: The health and wellbeing of resource-dependent communities is maintained or improved.</v>
      </c>
      <c r="N286" s="232" t="str">
        <f>IF('Principles (All)'!C289="","",'Principles (All)'!C289)</f>
        <v>3.1.2: Healthcare</v>
      </c>
      <c r="O286" s="299" t="str">
        <f>IF('Principles (All)'!E289="","",'Principles (All)'!E289)</f>
        <v>SRA3.1.2 D.2</v>
      </c>
      <c r="P286" s="300" t="str">
        <f>IF('Principles (All)'!D289="","",'Principles (All)'!D289)</f>
        <v>Medium</v>
      </c>
      <c r="Q286" s="233" t="str">
        <f t="shared" si="9"/>
        <v>HIGH</v>
      </c>
      <c r="R286" s="234" t="str">
        <f>IF('Principles (All)'!R289="","",'Principles (All)'!R289)</f>
        <v/>
      </c>
      <c r="S286" s="235"/>
      <c r="T286" s="235"/>
      <c r="U286" s="235"/>
    </row>
    <row r="287" spans="9:21" ht="39.6" hidden="1">
      <c r="I287" s="149">
        <f t="shared" si="8"/>
        <v>0</v>
      </c>
      <c r="J287" s="220">
        <f>IF('Principles (All)'!S290="","",'Principles (All)'!S290)</f>
        <v>0</v>
      </c>
      <c r="K287" s="220"/>
      <c r="L287" s="231" t="str">
        <f>IF('Principles (All)'!A290="","",'Principles (All)'!A290)</f>
        <v>PRINCIPLE 3: Improve food, nutrition, and livelihood security</v>
      </c>
      <c r="M287" s="232" t="str">
        <f>IF('Principles (All)'!B290="","",'Principles (All)'!B290)</f>
        <v>Component 3.1: The health and wellbeing of resource-dependent communities is maintained or improved.</v>
      </c>
      <c r="N287" s="232" t="str">
        <f>IF('Principles (All)'!C290="","",'Principles (All)'!C290)</f>
        <v>3.1.2: Healthcare</v>
      </c>
      <c r="O287" s="299" t="str">
        <f>IF('Principles (All)'!E290="","",'Principles (All)'!E290)</f>
        <v>SRA3.1.2 D.3</v>
      </c>
      <c r="P287" s="300" t="str">
        <f>IF('Principles (All)'!D290="","",'Principles (All)'!D290)</f>
        <v>Medium</v>
      </c>
      <c r="Q287" s="233" t="str">
        <f t="shared" si="9"/>
        <v>HIGH</v>
      </c>
      <c r="R287" s="234" t="str">
        <f>IF('Principles (All)'!R290="","",'Principles (All)'!R290)</f>
        <v/>
      </c>
      <c r="S287" s="235"/>
      <c r="T287" s="235"/>
      <c r="U287" s="235"/>
    </row>
    <row r="288" spans="9:21" ht="39.6" hidden="1">
      <c r="I288" s="149">
        <f t="shared" si="8"/>
        <v>0</v>
      </c>
      <c r="J288" s="220">
        <f>IF('Principles (All)'!S291="","",'Principles (All)'!S291)</f>
        <v>0</v>
      </c>
      <c r="K288" s="220"/>
      <c r="L288" s="231" t="str">
        <f>IF('Principles (All)'!A291="","",'Principles (All)'!A291)</f>
        <v>PRINCIPLE 3: Improve food, nutrition, and livelihood security</v>
      </c>
      <c r="M288" s="232" t="str">
        <f>IF('Principles (All)'!B291="","",'Principles (All)'!B291)</f>
        <v>Component 3.1: The health and wellbeing of resource-dependent communities is maintained or improved.</v>
      </c>
      <c r="N288" s="232" t="str">
        <f>IF('Principles (All)'!C291="","",'Principles (All)'!C291)</f>
        <v>3.1.2: Healthcare</v>
      </c>
      <c r="O288" s="299" t="str">
        <f>IF('Principles (All)'!E291="","",'Principles (All)'!E291)</f>
        <v>SRA3.1.2 D.4</v>
      </c>
      <c r="P288" s="300" t="str">
        <f>IF('Principles (All)'!D291="","",'Principles (All)'!D291)</f>
        <v>Low</v>
      </c>
      <c r="Q288" s="233" t="str">
        <f t="shared" si="9"/>
        <v>MEDIUM</v>
      </c>
      <c r="R288" s="234" t="str">
        <f>IF('Principles (All)'!R291="","",'Principles (All)'!R291)</f>
        <v/>
      </c>
      <c r="S288" s="235"/>
      <c r="T288" s="235"/>
      <c r="U288" s="235"/>
    </row>
    <row r="289" spans="9:21" ht="39.6" hidden="1">
      <c r="I289" s="149">
        <f t="shared" si="8"/>
        <v>0</v>
      </c>
      <c r="J289" s="220">
        <f>IF('Principles (All)'!S292="","",'Principles (All)'!S292)</f>
        <v>0</v>
      </c>
      <c r="K289" s="220"/>
      <c r="L289" s="231" t="str">
        <f>IF('Principles (All)'!A292="","",'Principles (All)'!A292)</f>
        <v>PRINCIPLE 3: Improve food, nutrition, and livelihood security</v>
      </c>
      <c r="M289" s="232" t="str">
        <f>IF('Principles (All)'!B292="","",'Principles (All)'!B292)</f>
        <v>Component 3.1: The health and wellbeing of resource-dependent communities is maintained or improved.</v>
      </c>
      <c r="N289" s="232" t="str">
        <f>IF('Principles (All)'!C292="","",'Principles (All)'!C292)</f>
        <v>3.1.2: Healthcare</v>
      </c>
      <c r="O289" s="299" t="str">
        <f>IF('Principles (All)'!E292="","",'Principles (All)'!E292)</f>
        <v>SRA3.1.2 D.5</v>
      </c>
      <c r="P289" s="300" t="str">
        <f>IF('Principles (All)'!D292="","",'Principles (All)'!D292)</f>
        <v>Low</v>
      </c>
      <c r="Q289" s="233" t="str">
        <f t="shared" si="9"/>
        <v>MEDIUM</v>
      </c>
      <c r="R289" s="234" t="str">
        <f>IF('Principles (All)'!R292="","",'Principles (All)'!R292)</f>
        <v/>
      </c>
      <c r="S289" s="235"/>
      <c r="T289" s="235"/>
      <c r="U289" s="235"/>
    </row>
    <row r="290" spans="9:21" ht="39.6" hidden="1">
      <c r="I290" s="149">
        <f t="shared" si="8"/>
        <v>0</v>
      </c>
      <c r="J290" s="220">
        <f>IF('Principles (All)'!S293="","",'Principles (All)'!S293)</f>
        <v>0</v>
      </c>
      <c r="K290" s="220"/>
      <c r="L290" s="231" t="str">
        <f>IF('Principles (All)'!A293="","",'Principles (All)'!A293)</f>
        <v>PRINCIPLE 3: Improve food, nutrition, and livelihood security</v>
      </c>
      <c r="M290" s="232" t="str">
        <f>IF('Principles (All)'!B293="","",'Principles (All)'!B293)</f>
        <v>Component 3.1: The health and wellbeing of resource-dependent communities is maintained or improved.</v>
      </c>
      <c r="N290" s="232" t="str">
        <f>IF('Principles (All)'!C293="","",'Principles (All)'!C293)</f>
        <v>3.1.2: Healthcare</v>
      </c>
      <c r="O290" s="299" t="str">
        <f>IF('Principles (All)'!E293="","",'Principles (All)'!E293)</f>
        <v>SRA3.1.2 D.6</v>
      </c>
      <c r="P290" s="300" t="str">
        <f>IF('Principles (All)'!D293="","",'Principles (All)'!D293)</f>
        <v>Low</v>
      </c>
      <c r="Q290" s="233" t="str">
        <f t="shared" si="9"/>
        <v>MEDIUM</v>
      </c>
      <c r="R290" s="234" t="str">
        <f>IF('Principles (All)'!R293="","",'Principles (All)'!R293)</f>
        <v/>
      </c>
      <c r="S290" s="235"/>
      <c r="T290" s="235"/>
      <c r="U290" s="235"/>
    </row>
    <row r="291" spans="9:21" hidden="1">
      <c r="I291" s="149">
        <f t="shared" si="8"/>
        <v>0</v>
      </c>
      <c r="J291" s="220">
        <f>IF('Principles (All)'!S294="","",'Principles (All)'!S294)</f>
        <v>0</v>
      </c>
      <c r="K291" s="220"/>
      <c r="L291" s="231" t="str">
        <f>IF('Principles (All)'!A294="","",'Principles (All)'!A294)</f>
        <v/>
      </c>
      <c r="M291" s="232" t="str">
        <f>IF('Principles (All)'!B294="","",'Principles (All)'!B294)</f>
        <v/>
      </c>
      <c r="N291" s="232" t="str">
        <f>IF('Principles (All)'!C294="","",'Principles (All)'!C294)</f>
        <v/>
      </c>
      <c r="O291" s="299" t="str">
        <f>IF('Principles (All)'!E294="","",'Principles (All)'!E294)</f>
        <v/>
      </c>
      <c r="P291" s="300" t="str">
        <f>IF('Principles (All)'!D294="","",'Principles (All)'!D294)</f>
        <v/>
      </c>
      <c r="Q291" s="233" t="str">
        <f t="shared" si="9"/>
        <v/>
      </c>
      <c r="R291" s="234" t="str">
        <f>IF('Principles (All)'!R294="","",'Principles (All)'!R294)</f>
        <v/>
      </c>
      <c r="S291" s="235"/>
      <c r="T291" s="235"/>
      <c r="U291" s="235"/>
    </row>
    <row r="292" spans="9:21" hidden="1">
      <c r="I292" s="149">
        <f t="shared" si="8"/>
        <v>0</v>
      </c>
      <c r="J292" s="220">
        <f>IF('Principles (All)'!S295="","",'Principles (All)'!S295)</f>
        <v>0</v>
      </c>
      <c r="K292" s="220"/>
      <c r="L292" s="231" t="str">
        <f>IF('Principles (All)'!A295="","",'Principles (All)'!A295)</f>
        <v/>
      </c>
      <c r="M292" s="232" t="str">
        <f>IF('Principles (All)'!B295="","",'Principles (All)'!B295)</f>
        <v/>
      </c>
      <c r="N292" s="232" t="str">
        <f>IF('Principles (All)'!C295="","",'Principles (All)'!C295)</f>
        <v/>
      </c>
      <c r="O292" s="299" t="str">
        <f>IF('Principles (All)'!E295="","",'Principles (All)'!E295)</f>
        <v/>
      </c>
      <c r="P292" s="300" t="str">
        <f>IF('Principles (All)'!D295="","",'Principles (All)'!D295)</f>
        <v/>
      </c>
      <c r="Q292" s="233" t="str">
        <f t="shared" si="9"/>
        <v/>
      </c>
      <c r="R292" s="234" t="str">
        <f>IF('Principles (All)'!R295="","",'Principles (All)'!R295)</f>
        <v/>
      </c>
      <c r="S292" s="235"/>
      <c r="T292" s="235"/>
      <c r="U292" s="235"/>
    </row>
    <row r="293" spans="9:21" ht="39.6" hidden="1">
      <c r="I293" s="149">
        <f t="shared" si="8"/>
        <v>0</v>
      </c>
      <c r="J293" s="220">
        <f>IF('Principles (All)'!S296="","",'Principles (All)'!S296)</f>
        <v>0</v>
      </c>
      <c r="K293" s="220"/>
      <c r="L293" s="231" t="str">
        <f>IF('Principles (All)'!A296="","",'Principles (All)'!A296)</f>
        <v>PRINCIPLE 3: Improve food, nutrition, and livelihood security</v>
      </c>
      <c r="M293" s="232" t="str">
        <f>IF('Principles (All)'!B296="","",'Principles (All)'!B296)</f>
        <v>Component 3.1: The health and wellbeing of resource-dependent communities is maintained or improved.</v>
      </c>
      <c r="N293" s="232" t="str">
        <f>IF('Principles (All)'!C296="","",'Principles (All)'!C296)</f>
        <v>3.1.3: Education</v>
      </c>
      <c r="O293" s="299" t="str">
        <f>IF('Principles (All)'!E296="","",'Principles (All)'!E296)</f>
        <v>SRA3.1.3 D.1</v>
      </c>
      <c r="P293" s="300" t="str">
        <f>IF('Principles (All)'!D296="","",'Principles (All)'!D296)</f>
        <v>Medium</v>
      </c>
      <c r="Q293" s="233" t="str">
        <f t="shared" si="9"/>
        <v>HIGH</v>
      </c>
      <c r="R293" s="234" t="str">
        <f>IF('Principles (All)'!R296="","",'Principles (All)'!R296)</f>
        <v/>
      </c>
      <c r="S293" s="235"/>
      <c r="T293" s="235"/>
      <c r="U293" s="235"/>
    </row>
    <row r="294" spans="9:21" ht="39.6" hidden="1">
      <c r="I294" s="149">
        <f t="shared" si="8"/>
        <v>0</v>
      </c>
      <c r="J294" s="220">
        <f>IF('Principles (All)'!S297="","",'Principles (All)'!S297)</f>
        <v>0</v>
      </c>
      <c r="K294" s="220"/>
      <c r="L294" s="231" t="str">
        <f>IF('Principles (All)'!A297="","",'Principles (All)'!A297)</f>
        <v>PRINCIPLE 3: Improve food, nutrition, and livelihood security</v>
      </c>
      <c r="M294" s="232" t="str">
        <f>IF('Principles (All)'!B297="","",'Principles (All)'!B297)</f>
        <v>Component 3.1: The health and wellbeing of resource-dependent communities is maintained or improved.</v>
      </c>
      <c r="N294" s="232" t="str">
        <f>IF('Principles (All)'!C297="","",'Principles (All)'!C297)</f>
        <v>3.1.3: Education</v>
      </c>
      <c r="O294" s="299" t="str">
        <f>IF('Principles (All)'!E297="","",'Principles (All)'!E297)</f>
        <v>SRA3.1.3 D.2</v>
      </c>
      <c r="P294" s="300" t="str">
        <f>IF('Principles (All)'!D297="","",'Principles (All)'!D297)</f>
        <v>Medium</v>
      </c>
      <c r="Q294" s="233" t="str">
        <f t="shared" si="9"/>
        <v>HIGH</v>
      </c>
      <c r="R294" s="234" t="str">
        <f>IF('Principles (All)'!R297="","",'Principles (All)'!R297)</f>
        <v/>
      </c>
      <c r="S294" s="235"/>
      <c r="T294" s="235"/>
      <c r="U294" s="235"/>
    </row>
    <row r="295" spans="9:21" ht="39.6" hidden="1">
      <c r="I295" s="149">
        <f t="shared" si="8"/>
        <v>0</v>
      </c>
      <c r="J295" s="220">
        <f>IF('Principles (All)'!S298="","",'Principles (All)'!S298)</f>
        <v>0</v>
      </c>
      <c r="K295" s="220"/>
      <c r="L295" s="231" t="str">
        <f>IF('Principles (All)'!A298="","",'Principles (All)'!A298)</f>
        <v>PRINCIPLE 3: Improve food, nutrition, and livelihood security</v>
      </c>
      <c r="M295" s="232" t="str">
        <f>IF('Principles (All)'!B298="","",'Principles (All)'!B298)</f>
        <v>Component 3.1: The health and wellbeing of resource-dependent communities is maintained or improved.</v>
      </c>
      <c r="N295" s="232" t="str">
        <f>IF('Principles (All)'!C298="","",'Principles (All)'!C298)</f>
        <v>3.1.3: Education</v>
      </c>
      <c r="O295" s="299" t="str">
        <f>IF('Principles (All)'!E298="","",'Principles (All)'!E298)</f>
        <v>SRA3.1.3 D.3</v>
      </c>
      <c r="P295" s="300" t="str">
        <f>IF('Principles (All)'!D298="","",'Principles (All)'!D298)</f>
        <v>Medium</v>
      </c>
      <c r="Q295" s="233" t="str">
        <f t="shared" si="9"/>
        <v>HIGH</v>
      </c>
      <c r="R295" s="234" t="str">
        <f>IF('Principles (All)'!R298="","",'Principles (All)'!R298)</f>
        <v/>
      </c>
      <c r="S295" s="235"/>
      <c r="T295" s="235"/>
      <c r="U295" s="235"/>
    </row>
    <row r="296" spans="9:21" ht="39.6" hidden="1">
      <c r="I296" s="149">
        <f t="shared" si="8"/>
        <v>0</v>
      </c>
      <c r="J296" s="220">
        <f>IF('Principles (All)'!S299="","",'Principles (All)'!S299)</f>
        <v>0</v>
      </c>
      <c r="K296" s="220"/>
      <c r="L296" s="231" t="str">
        <f>IF('Principles (All)'!A299="","",'Principles (All)'!A299)</f>
        <v>PRINCIPLE 3: Improve food, nutrition, and livelihood security</v>
      </c>
      <c r="M296" s="232" t="str">
        <f>IF('Principles (All)'!B299="","",'Principles (All)'!B299)</f>
        <v>Component 3.1: The health and wellbeing of resource-dependent communities is maintained or improved.</v>
      </c>
      <c r="N296" s="232" t="str">
        <f>IF('Principles (All)'!C299="","",'Principles (All)'!C299)</f>
        <v>3.1.3: Education</v>
      </c>
      <c r="O296" s="299" t="str">
        <f>IF('Principles (All)'!E299="","",'Principles (All)'!E299)</f>
        <v>SRA3.1.3 D.4</v>
      </c>
      <c r="P296" s="300" t="str">
        <f>IF('Principles (All)'!D299="","",'Principles (All)'!D299)</f>
        <v>Medium</v>
      </c>
      <c r="Q296" s="233" t="str">
        <f t="shared" si="9"/>
        <v>HIGH</v>
      </c>
      <c r="R296" s="234" t="str">
        <f>IF('Principles (All)'!R299="","",'Principles (All)'!R299)</f>
        <v/>
      </c>
      <c r="S296" s="235"/>
      <c r="T296" s="235"/>
      <c r="U296" s="235"/>
    </row>
    <row r="297" spans="9:21" ht="39.6" hidden="1">
      <c r="I297" s="149">
        <f t="shared" si="8"/>
        <v>0</v>
      </c>
      <c r="J297" s="220">
        <f>IF('Principles (All)'!S300="","",'Principles (All)'!S300)</f>
        <v>0</v>
      </c>
      <c r="K297" s="220"/>
      <c r="L297" s="231" t="str">
        <f>IF('Principles (All)'!A300="","",'Principles (All)'!A300)</f>
        <v>PRINCIPLE 3: Improve food, nutrition, and livelihood security</v>
      </c>
      <c r="M297" s="232" t="str">
        <f>IF('Principles (All)'!B300="","",'Principles (All)'!B300)</f>
        <v>Component 3.1: The health and wellbeing of resource-dependent communities is maintained or improved.</v>
      </c>
      <c r="N297" s="232" t="str">
        <f>IF('Principles (All)'!C300="","",'Principles (All)'!C300)</f>
        <v>3.1.3: Education</v>
      </c>
      <c r="O297" s="299" t="str">
        <f>IF('Principles (All)'!E300="","",'Principles (All)'!E300)</f>
        <v>SRA3.1.3 D.5</v>
      </c>
      <c r="P297" s="300" t="str">
        <f>IF('Principles (All)'!D300="","",'Principles (All)'!D300)</f>
        <v>Low</v>
      </c>
      <c r="Q297" s="233" t="str">
        <f t="shared" si="9"/>
        <v>MEDIUM</v>
      </c>
      <c r="R297" s="234" t="str">
        <f>IF('Principles (All)'!R300="","",'Principles (All)'!R300)</f>
        <v/>
      </c>
      <c r="S297" s="235"/>
      <c r="T297" s="235"/>
      <c r="U297" s="235"/>
    </row>
    <row r="298" spans="9:21" ht="39.6" hidden="1">
      <c r="I298" s="149">
        <f t="shared" si="8"/>
        <v>0</v>
      </c>
      <c r="J298" s="220">
        <f>IF('Principles (All)'!S301="","",'Principles (All)'!S301)</f>
        <v>0</v>
      </c>
      <c r="K298" s="220"/>
      <c r="L298" s="231" t="str">
        <f>IF('Principles (All)'!A301="","",'Principles (All)'!A301)</f>
        <v>PRINCIPLE 3: Improve food, nutrition, and livelihood security</v>
      </c>
      <c r="M298" s="232" t="str">
        <f>IF('Principles (All)'!B301="","",'Principles (All)'!B301)</f>
        <v>Component 3.1: The health and wellbeing of resource-dependent communities is maintained or improved.</v>
      </c>
      <c r="N298" s="232" t="str">
        <f>IF('Principles (All)'!C301="","",'Principles (All)'!C301)</f>
        <v>3.1.3: Education</v>
      </c>
      <c r="O298" s="299" t="str">
        <f>IF('Principles (All)'!E301="","",'Principles (All)'!E301)</f>
        <v>SRA3.1.3 D.6</v>
      </c>
      <c r="P298" s="300" t="str">
        <f>IF('Principles (All)'!D301="","",'Principles (All)'!D301)</f>
        <v>Low</v>
      </c>
      <c r="Q298" s="233" t="str">
        <f t="shared" si="9"/>
        <v>MEDIUM</v>
      </c>
      <c r="R298" s="234" t="str">
        <f>IF('Principles (All)'!R301="","",'Principles (All)'!R301)</f>
        <v/>
      </c>
      <c r="S298" s="235"/>
      <c r="T298" s="235"/>
      <c r="U298" s="235"/>
    </row>
    <row r="299" spans="9:21" hidden="1">
      <c r="I299" s="149">
        <f t="shared" si="8"/>
        <v>0</v>
      </c>
      <c r="J299" s="220">
        <f>IF('Principles (All)'!S302="","",'Principles (All)'!S302)</f>
        <v>0</v>
      </c>
      <c r="K299" s="220"/>
      <c r="L299" s="231" t="str">
        <f>IF('Principles (All)'!A302="","",'Principles (All)'!A302)</f>
        <v/>
      </c>
      <c r="M299" s="232" t="str">
        <f>IF('Principles (All)'!B302="","",'Principles (All)'!B302)</f>
        <v/>
      </c>
      <c r="N299" s="232" t="str">
        <f>IF('Principles (All)'!C302="","",'Principles (All)'!C302)</f>
        <v/>
      </c>
      <c r="O299" s="299" t="str">
        <f>IF('Principles (All)'!E302="","",'Principles (All)'!E302)</f>
        <v/>
      </c>
      <c r="P299" s="300" t="str">
        <f>IF('Principles (All)'!D302="","",'Principles (All)'!D302)</f>
        <v/>
      </c>
      <c r="Q299" s="233" t="str">
        <f t="shared" si="9"/>
        <v/>
      </c>
      <c r="R299" s="234" t="str">
        <f>IF('Principles (All)'!R302="","",'Principles (All)'!R302)</f>
        <v/>
      </c>
      <c r="S299" s="235"/>
      <c r="T299" s="235"/>
      <c r="U299" s="235"/>
    </row>
    <row r="300" spans="9:21" hidden="1">
      <c r="I300" s="149">
        <f t="shared" si="8"/>
        <v>0</v>
      </c>
      <c r="J300" s="220">
        <f>IF('Principles (All)'!S303="","",'Principles (All)'!S303)</f>
        <v>0</v>
      </c>
      <c r="K300" s="220"/>
      <c r="L300" s="231" t="str">
        <f>IF('Principles (All)'!A303="","",'Principles (All)'!A303)</f>
        <v/>
      </c>
      <c r="M300" s="232" t="str">
        <f>IF('Principles (All)'!B303="","",'Principles (All)'!B303)</f>
        <v/>
      </c>
      <c r="N300" s="232" t="str">
        <f>IF('Principles (All)'!C303="","",'Principles (All)'!C303)</f>
        <v/>
      </c>
      <c r="O300" s="299" t="str">
        <f>IF('Principles (All)'!E303="","",'Principles (All)'!E303)</f>
        <v/>
      </c>
      <c r="P300" s="300" t="str">
        <f>IF('Principles (All)'!D303="","",'Principles (All)'!D303)</f>
        <v/>
      </c>
      <c r="Q300" s="233" t="str">
        <f t="shared" si="9"/>
        <v/>
      </c>
      <c r="R300" s="234" t="str">
        <f>IF('Principles (All)'!R303="","",'Principles (All)'!R303)</f>
        <v/>
      </c>
      <c r="S300" s="235"/>
      <c r="T300" s="235"/>
      <c r="U300" s="235"/>
    </row>
    <row r="301" spans="9:21" ht="39.6" hidden="1">
      <c r="I301" s="149">
        <f t="shared" si="8"/>
        <v>0</v>
      </c>
      <c r="J301" s="220">
        <f>IF('Principles (All)'!S304="","",'Principles (All)'!S304)</f>
        <v>0</v>
      </c>
      <c r="K301" s="220"/>
      <c r="L301" s="231" t="str">
        <f>IF('Principles (All)'!A304="","",'Principles (All)'!A304)</f>
        <v>PRINCIPLE 3: Improve food, nutrition, and livelihood security</v>
      </c>
      <c r="M301" s="232" t="str">
        <f>IF('Principles (All)'!B304="","",'Principles (All)'!B304)</f>
        <v>Component 3.1: The health and wellbeing of resource-dependent communities is maintained or improved.</v>
      </c>
      <c r="N301" s="232" t="str">
        <f>IF('Principles (All)'!C304="","",'Principles (All)'!C304)</f>
        <v>3.1.4: Access to basic services for small-scale fishing and smallholder farming communities</v>
      </c>
      <c r="O301" s="299" t="str">
        <f>IF('Principles (All)'!E304="","",'Principles (All)'!E304)</f>
        <v>SRA3.1.4 D.1</v>
      </c>
      <c r="P301" s="300" t="str">
        <f>IF('Principles (All)'!D304="","",'Principles (All)'!D304)</f>
        <v>Medium</v>
      </c>
      <c r="Q301" s="233" t="str">
        <f t="shared" si="9"/>
        <v>HIGH</v>
      </c>
      <c r="R301" s="234" t="str">
        <f>IF('Principles (All)'!R304="","",'Principles (All)'!R304)</f>
        <v/>
      </c>
      <c r="S301" s="235"/>
      <c r="T301" s="235"/>
      <c r="U301" s="235"/>
    </row>
    <row r="302" spans="9:21" ht="39.6" hidden="1">
      <c r="I302" s="149">
        <f t="shared" si="8"/>
        <v>0</v>
      </c>
      <c r="J302" s="220">
        <f>IF('Principles (All)'!S305="","",'Principles (All)'!S305)</f>
        <v>0</v>
      </c>
      <c r="K302" s="220"/>
      <c r="L302" s="231" t="str">
        <f>IF('Principles (All)'!A305="","",'Principles (All)'!A305)</f>
        <v>PRINCIPLE 3: Improve food, nutrition, and livelihood security</v>
      </c>
      <c r="M302" s="232" t="str">
        <f>IF('Principles (All)'!B305="","",'Principles (All)'!B305)</f>
        <v>Component 3.1: The health and wellbeing of resource-dependent communities is maintained or improved.</v>
      </c>
      <c r="N302" s="232" t="str">
        <f>IF('Principles (All)'!C305="","",'Principles (All)'!C305)</f>
        <v>3.1.4: Access to basic services for small-scale fishing and smallholder farming communities</v>
      </c>
      <c r="O302" s="299" t="str">
        <f>IF('Principles (All)'!E305="","",'Principles (All)'!E305)</f>
        <v>SRA3.1.4 D.2</v>
      </c>
      <c r="P302" s="300" t="str">
        <f>IF('Principles (All)'!D305="","",'Principles (All)'!D305)</f>
        <v>Medium</v>
      </c>
      <c r="Q302" s="233" t="str">
        <f t="shared" si="9"/>
        <v>HIGH</v>
      </c>
      <c r="R302" s="234" t="str">
        <f>IF('Principles (All)'!R305="","",'Principles (All)'!R305)</f>
        <v/>
      </c>
      <c r="S302" s="235"/>
      <c r="T302" s="235"/>
      <c r="U302" s="235"/>
    </row>
    <row r="303" spans="9:21" ht="39.6" hidden="1">
      <c r="I303" s="149">
        <f t="shared" si="8"/>
        <v>0</v>
      </c>
      <c r="J303" s="220">
        <f>IF('Principles (All)'!S306="","",'Principles (All)'!S306)</f>
        <v>0</v>
      </c>
      <c r="K303" s="220"/>
      <c r="L303" s="231" t="str">
        <f>IF('Principles (All)'!A306="","",'Principles (All)'!A306)</f>
        <v>PRINCIPLE 3: Improve food, nutrition, and livelihood security</v>
      </c>
      <c r="M303" s="232" t="str">
        <f>IF('Principles (All)'!B306="","",'Principles (All)'!B306)</f>
        <v>Component 3.1: The health and wellbeing of resource-dependent communities is maintained or improved.</v>
      </c>
      <c r="N303" s="232" t="str">
        <f>IF('Principles (All)'!C306="","",'Principles (All)'!C306)</f>
        <v>3.1.4: Access to basic services for small-scale fishing and smallholder farming communities</v>
      </c>
      <c r="O303" s="299" t="str">
        <f>IF('Principles (All)'!E306="","",'Principles (All)'!E306)</f>
        <v>SRA3.1.4 D.3</v>
      </c>
      <c r="P303" s="300" t="str">
        <f>IF('Principles (All)'!D306="","",'Principles (All)'!D306)</f>
        <v>Medium</v>
      </c>
      <c r="Q303" s="233" t="str">
        <f t="shared" si="9"/>
        <v>HIGH</v>
      </c>
      <c r="R303" s="234" t="str">
        <f>IF('Principles (All)'!R306="","",'Principles (All)'!R306)</f>
        <v/>
      </c>
      <c r="S303" s="235"/>
      <c r="T303" s="235"/>
      <c r="U303" s="235"/>
    </row>
    <row r="304" spans="9:21" ht="39.6" hidden="1">
      <c r="I304" s="149">
        <f t="shared" si="8"/>
        <v>0</v>
      </c>
      <c r="J304" s="220">
        <f>IF('Principles (All)'!S307="","",'Principles (All)'!S307)</f>
        <v>0</v>
      </c>
      <c r="K304" s="220"/>
      <c r="L304" s="231" t="str">
        <f>IF('Principles (All)'!A307="","",'Principles (All)'!A307)</f>
        <v>PRINCIPLE 3: Improve food, nutrition, and livelihood security</v>
      </c>
      <c r="M304" s="232" t="str">
        <f>IF('Principles (All)'!B307="","",'Principles (All)'!B307)</f>
        <v>Component 3.1: The health and wellbeing of resource-dependent communities is maintained or improved.</v>
      </c>
      <c r="N304" s="232" t="str">
        <f>IF('Principles (All)'!C307="","",'Principles (All)'!C307)</f>
        <v>3.1.4: Access to basic services for small-scale fishing and smallholder farming communities</v>
      </c>
      <c r="O304" s="299" t="str">
        <f>IF('Principles (All)'!E307="","",'Principles (All)'!E307)</f>
        <v>SRA3.1.4 D.4</v>
      </c>
      <c r="P304" s="300" t="str">
        <f>IF('Principles (All)'!D307="","",'Principles (All)'!D307)</f>
        <v>Medium</v>
      </c>
      <c r="Q304" s="233" t="str">
        <f t="shared" si="9"/>
        <v>HIGH</v>
      </c>
      <c r="R304" s="234" t="str">
        <f>IF('Principles (All)'!R307="","",'Principles (All)'!R307)</f>
        <v/>
      </c>
      <c r="S304" s="235"/>
      <c r="T304" s="235"/>
      <c r="U304" s="235"/>
    </row>
    <row r="305" spans="9:21" ht="39.6" hidden="1">
      <c r="I305" s="149">
        <f t="shared" si="8"/>
        <v>0</v>
      </c>
      <c r="J305" s="220">
        <f>IF('Principles (All)'!S308="","",'Principles (All)'!S308)</f>
        <v>0</v>
      </c>
      <c r="K305" s="220"/>
      <c r="L305" s="231" t="str">
        <f>IF('Principles (All)'!A308="","",'Principles (All)'!A308)</f>
        <v>PRINCIPLE 3: Improve food, nutrition, and livelihood security</v>
      </c>
      <c r="M305" s="232" t="str">
        <f>IF('Principles (All)'!B308="","",'Principles (All)'!B308)</f>
        <v>Component 3.1: The health and wellbeing of resource-dependent communities is maintained or improved.</v>
      </c>
      <c r="N305" s="232" t="str">
        <f>IF('Principles (All)'!C308="","",'Principles (All)'!C308)</f>
        <v>3.1.4: Access to basic services for small-scale fishing and smallholder farming communities</v>
      </c>
      <c r="O305" s="299" t="str">
        <f>IF('Principles (All)'!E308="","",'Principles (All)'!E308)</f>
        <v>SRA3.1.4 D.5</v>
      </c>
      <c r="P305" s="300" t="str">
        <f>IF('Principles (All)'!D308="","",'Principles (All)'!D308)</f>
        <v>Medium</v>
      </c>
      <c r="Q305" s="233" t="str">
        <f t="shared" si="9"/>
        <v>HIGH</v>
      </c>
      <c r="R305" s="234" t="str">
        <f>IF('Principles (All)'!R308="","",'Principles (All)'!R308)</f>
        <v/>
      </c>
      <c r="S305" s="235"/>
      <c r="T305" s="235"/>
      <c r="U305" s="235"/>
    </row>
    <row r="306" spans="9:21" ht="39.6" hidden="1">
      <c r="I306" s="149">
        <f t="shared" si="8"/>
        <v>0</v>
      </c>
      <c r="J306" s="220">
        <f>IF('Principles (All)'!S309="","",'Principles (All)'!S309)</f>
        <v>0</v>
      </c>
      <c r="K306" s="220"/>
      <c r="L306" s="231" t="str">
        <f>IF('Principles (All)'!A309="","",'Principles (All)'!A309)</f>
        <v>PRINCIPLE 3: Improve food, nutrition, and livelihood security</v>
      </c>
      <c r="M306" s="232" t="str">
        <f>IF('Principles (All)'!B309="","",'Principles (All)'!B309)</f>
        <v>Component 3.1: The health and wellbeing of resource-dependent communities is maintained or improved.</v>
      </c>
      <c r="N306" s="232" t="str">
        <f>IF('Principles (All)'!C309="","",'Principles (All)'!C309)</f>
        <v>3.1.4: Access to basic services for small-scale fishing and smallholder farming communities</v>
      </c>
      <c r="O306" s="299" t="str">
        <f>IF('Principles (All)'!E309="","",'Principles (All)'!E309)</f>
        <v>SRA3.1.4 D.6</v>
      </c>
      <c r="P306" s="300" t="str">
        <f>IF('Principles (All)'!D309="","",'Principles (All)'!D309)</f>
        <v>Low</v>
      </c>
      <c r="Q306" s="233" t="str">
        <f t="shared" si="9"/>
        <v>MEDIUM</v>
      </c>
      <c r="R306" s="234" t="str">
        <f>IF('Principles (All)'!R309="","",'Principles (All)'!R309)</f>
        <v/>
      </c>
      <c r="S306" s="235"/>
      <c r="T306" s="235"/>
      <c r="U306" s="235"/>
    </row>
    <row r="307" spans="9:21" ht="39.6" hidden="1">
      <c r="I307" s="149">
        <f t="shared" si="8"/>
        <v>0</v>
      </c>
      <c r="J307" s="220">
        <f>IF('Principles (All)'!S310="","",'Principles (All)'!S310)</f>
        <v>0</v>
      </c>
      <c r="K307" s="220"/>
      <c r="L307" s="231" t="str">
        <f>IF('Principles (All)'!A310="","",'Principles (All)'!A310)</f>
        <v>PRINCIPLE 3: Improve food, nutrition, and livelihood security</v>
      </c>
      <c r="M307" s="232" t="str">
        <f>IF('Principles (All)'!B310="","",'Principles (All)'!B310)</f>
        <v>Component 3.1: The health and wellbeing of resource-dependent communities is maintained or improved.</v>
      </c>
      <c r="N307" s="232" t="str">
        <f>IF('Principles (All)'!C310="","",'Principles (All)'!C310)</f>
        <v>3.1.4: Access to basic services for small-scale fishing and smallholder farming communities</v>
      </c>
      <c r="O307" s="299" t="str">
        <f>IF('Principles (All)'!E310="","",'Principles (All)'!E310)</f>
        <v>SRA3.1.4 D.7</v>
      </c>
      <c r="P307" s="300" t="str">
        <f>IF('Principles (All)'!D310="","",'Principles (All)'!D310)</f>
        <v>Low</v>
      </c>
      <c r="Q307" s="233" t="str">
        <f t="shared" si="9"/>
        <v>MEDIUM</v>
      </c>
      <c r="R307" s="234" t="str">
        <f>IF('Principles (All)'!R310="","",'Principles (All)'!R310)</f>
        <v/>
      </c>
      <c r="S307" s="235"/>
      <c r="T307" s="235"/>
      <c r="U307" s="235"/>
    </row>
    <row r="308" spans="9:21" ht="39.6" hidden="1">
      <c r="I308" s="149">
        <f t="shared" si="8"/>
        <v>0</v>
      </c>
      <c r="J308" s="220">
        <f>IF('Principles (All)'!S311="","",'Principles (All)'!S311)</f>
        <v>0</v>
      </c>
      <c r="K308" s="220"/>
      <c r="L308" s="231" t="str">
        <f>IF('Principles (All)'!A311="","",'Principles (All)'!A311)</f>
        <v>PRINCIPLE 3: Improve food, nutrition, and livelihood security</v>
      </c>
      <c r="M308" s="232" t="str">
        <f>IF('Principles (All)'!B311="","",'Principles (All)'!B311)</f>
        <v>Component 3.1: The health and wellbeing of resource-dependent communities is maintained or improved.</v>
      </c>
      <c r="N308" s="232" t="str">
        <f>IF('Principles (All)'!C311="","",'Principles (All)'!C311)</f>
        <v>3.1.4: Access to basic services for small-scale fishing and smallholder farming communities</v>
      </c>
      <c r="O308" s="299" t="str">
        <f>IF('Principles (All)'!E311="","",'Principles (All)'!E311)</f>
        <v>SRA3.1.4 D.8</v>
      </c>
      <c r="P308" s="300" t="str">
        <f>IF('Principles (All)'!D311="","",'Principles (All)'!D311)</f>
        <v>Low</v>
      </c>
      <c r="Q308" s="233" t="str">
        <f t="shared" si="9"/>
        <v>MEDIUM</v>
      </c>
      <c r="R308" s="234" t="str">
        <f>IF('Principles (All)'!R311="","",'Principles (All)'!R311)</f>
        <v/>
      </c>
      <c r="S308" s="235"/>
      <c r="T308" s="235"/>
      <c r="U308" s="235"/>
    </row>
    <row r="309" spans="9:21" ht="39.6" hidden="1">
      <c r="I309" s="149">
        <f t="shared" si="8"/>
        <v>0</v>
      </c>
      <c r="J309" s="220">
        <f>IF('Principles (All)'!S312="","",'Principles (All)'!S312)</f>
        <v>0</v>
      </c>
      <c r="K309" s="220"/>
      <c r="L309" s="231" t="str">
        <f>IF('Principles (All)'!A312="","",'Principles (All)'!A312)</f>
        <v>PRINCIPLE 3: Improve food, nutrition, and livelihood security</v>
      </c>
      <c r="M309" s="232" t="str">
        <f>IF('Principles (All)'!B312="","",'Principles (All)'!B312)</f>
        <v>Component 3.1: The health and wellbeing of resource-dependent communities is maintained or improved.</v>
      </c>
      <c r="N309" s="232" t="str">
        <f>IF('Principles (All)'!C312="","",'Principles (All)'!C312)</f>
        <v>3.1.4: Access to basic services for small-scale fishing and smallholder farming communities</v>
      </c>
      <c r="O309" s="299" t="str">
        <f>IF('Principles (All)'!E312="","",'Principles (All)'!E312)</f>
        <v>SRA3.1.4 D.9</v>
      </c>
      <c r="P309" s="300" t="str">
        <f>IF('Principles (All)'!D312="","",'Principles (All)'!D312)</f>
        <v>Low</v>
      </c>
      <c r="Q309" s="233" t="str">
        <f t="shared" si="9"/>
        <v>MEDIUM</v>
      </c>
      <c r="R309" s="234" t="str">
        <f>IF('Principles (All)'!R312="","",'Principles (All)'!R312)</f>
        <v/>
      </c>
      <c r="S309" s="235"/>
      <c r="T309" s="235"/>
      <c r="U309" s="235"/>
    </row>
    <row r="310" spans="9:21" hidden="1">
      <c r="I310" s="149">
        <f t="shared" si="8"/>
        <v>0</v>
      </c>
      <c r="J310" s="220">
        <f>IF('Principles (All)'!S313="","",'Principles (All)'!S313)</f>
        <v>0</v>
      </c>
      <c r="K310" s="220"/>
      <c r="L310" s="231" t="str">
        <f>IF('Principles (All)'!A313="","",'Principles (All)'!A313)</f>
        <v/>
      </c>
      <c r="M310" s="232" t="str">
        <f>IF('Principles (All)'!B313="","",'Principles (All)'!B313)</f>
        <v/>
      </c>
      <c r="N310" s="232" t="str">
        <f>IF('Principles (All)'!C313="","",'Principles (All)'!C313)</f>
        <v/>
      </c>
      <c r="O310" s="299" t="str">
        <f>IF('Principles (All)'!E313="","",'Principles (All)'!E313)</f>
        <v/>
      </c>
      <c r="P310" s="300" t="str">
        <f>IF('Principles (All)'!D313="","",'Principles (All)'!D313)</f>
        <v/>
      </c>
      <c r="Q310" s="233" t="str">
        <f t="shared" si="9"/>
        <v/>
      </c>
      <c r="R310" s="234" t="str">
        <f>IF('Principles (All)'!R313="","",'Principles (All)'!R313)</f>
        <v/>
      </c>
      <c r="S310" s="235"/>
      <c r="T310" s="235"/>
      <c r="U310" s="235"/>
    </row>
    <row r="311" spans="9:21" hidden="1">
      <c r="I311" s="149">
        <f t="shared" si="8"/>
        <v>0</v>
      </c>
      <c r="J311" s="220">
        <f>IF('Principles (All)'!S314="","",'Principles (All)'!S314)</f>
        <v>0</v>
      </c>
      <c r="K311" s="220"/>
      <c r="L311" s="231" t="str">
        <f>IF('Principles (All)'!A314="","",'Principles (All)'!A314)</f>
        <v/>
      </c>
      <c r="M311" s="232" t="str">
        <f>IF('Principles (All)'!B314="","",'Principles (All)'!B314)</f>
        <v/>
      </c>
      <c r="N311" s="232" t="str">
        <f>IF('Principles (All)'!C314="","",'Principles (All)'!C314)</f>
        <v/>
      </c>
      <c r="O311" s="299" t="str">
        <f>IF('Principles (All)'!E314="","",'Principles (All)'!E314)</f>
        <v/>
      </c>
      <c r="P311" s="300" t="str">
        <f>IF('Principles (All)'!D314="","",'Principles (All)'!D314)</f>
        <v/>
      </c>
      <c r="Q311" s="233" t="str">
        <f t="shared" si="9"/>
        <v/>
      </c>
      <c r="R311" s="234" t="str">
        <f>IF('Principles (All)'!R314="","",'Principles (All)'!R314)</f>
        <v/>
      </c>
      <c r="S311" s="235"/>
      <c r="T311" s="235"/>
      <c r="U311" s="235"/>
    </row>
    <row r="312" spans="9:21" hidden="1">
      <c r="I312" s="149">
        <f t="shared" si="8"/>
        <v>0</v>
      </c>
      <c r="J312" s="220">
        <f>IF('Principles (All)'!S315="","",'Principles (All)'!S315)</f>
        <v>0</v>
      </c>
      <c r="K312" s="220"/>
      <c r="L312" s="231" t="str">
        <f>IF('Principles (All)'!A315="","",'Principles (All)'!A315)</f>
        <v/>
      </c>
      <c r="M312" s="232" t="str">
        <f>IF('Principles (All)'!B315="","",'Principles (All)'!B315)</f>
        <v/>
      </c>
      <c r="N312" s="232" t="str">
        <f>IF('Principles (All)'!C315="","",'Principles (All)'!C315)</f>
        <v/>
      </c>
      <c r="O312" s="299" t="str">
        <f>IF('Principles (All)'!E315="","",'Principles (All)'!E315)</f>
        <v/>
      </c>
      <c r="P312" s="300" t="str">
        <f>IF('Principles (All)'!D315="","",'Principles (All)'!D315)</f>
        <v/>
      </c>
      <c r="Q312" s="233" t="str">
        <f t="shared" si="9"/>
        <v/>
      </c>
      <c r="R312" s="234" t="str">
        <f>IF('Principles (All)'!R315="","",'Principles (All)'!R315)</f>
        <v xml:space="preserve">Not Applicable </v>
      </c>
      <c r="S312" s="235"/>
      <c r="T312" s="235"/>
      <c r="U312" s="235"/>
    </row>
    <row r="313" spans="9:21" ht="52.8" hidden="1">
      <c r="I313" s="149">
        <f t="shared" si="8"/>
        <v>0</v>
      </c>
      <c r="J313" s="220">
        <f>IF('Principles (All)'!S316="","",'Principles (All)'!S316)</f>
        <v>0</v>
      </c>
      <c r="K313" s="220"/>
      <c r="L313" s="231" t="str">
        <f>IF('Principles (All)'!A316="","",'Principles (All)'!A316)</f>
        <v>PRINCIPLE 3: Improve food, nutrition, and livelihood security</v>
      </c>
      <c r="M313" s="232" t="str">
        <f>IF('Principles (All)'!B316="","",'Principles (All)'!B316)</f>
        <v xml:space="preserve">Component 3.2: Livelihood opportunities are secured or improved, including fair access to markets and capabilities to maintain income generation. </v>
      </c>
      <c r="N313" s="232" t="str">
        <f>IF('Principles (All)'!C316="","",'Principles (All)'!C316)</f>
        <v>3.2.1: Benefits to and within the community</v>
      </c>
      <c r="O313" s="299" t="str">
        <f>IF('Principles (All)'!E316="","",'Principles (All)'!E316)</f>
        <v>SRA3.2.1 D.1</v>
      </c>
      <c r="P313" s="300" t="str">
        <f>IF('Principles (All)'!D316="","",'Principles (All)'!D316)</f>
        <v>Medium</v>
      </c>
      <c r="Q313" s="233" t="str">
        <f t="shared" si="9"/>
        <v>HIGH</v>
      </c>
      <c r="R313" s="234" t="str">
        <f>IF('Principles (All)'!R316="","",'Principles (All)'!R316)</f>
        <v/>
      </c>
      <c r="S313" s="235"/>
      <c r="T313" s="235"/>
      <c r="U313" s="235"/>
    </row>
    <row r="314" spans="9:21" ht="52.8" hidden="1">
      <c r="I314" s="149">
        <f t="shared" si="8"/>
        <v>0</v>
      </c>
      <c r="J314" s="220">
        <f>IF('Principles (All)'!S317="","",'Principles (All)'!S317)</f>
        <v>0</v>
      </c>
      <c r="K314" s="220"/>
      <c r="L314" s="231" t="str">
        <f>IF('Principles (All)'!A317="","",'Principles (All)'!A317)</f>
        <v>PRINCIPLE 3: Improve food, nutrition, and livelihood security</v>
      </c>
      <c r="M314" s="232" t="str">
        <f>IF('Principles (All)'!B317="","",'Principles (All)'!B317)</f>
        <v xml:space="preserve">Component 3.2: Livelihood opportunities are secured or improved, including fair access to markets and capabilities to maintain income generation. </v>
      </c>
      <c r="N314" s="232" t="str">
        <f>IF('Principles (All)'!C317="","",'Principles (All)'!C317)</f>
        <v>3.2.1: Benefits to and within the community</v>
      </c>
      <c r="O314" s="299" t="str">
        <f>IF('Principles (All)'!E317="","",'Principles (All)'!E317)</f>
        <v>SRA3.2.1 D.2</v>
      </c>
      <c r="P314" s="300" t="str">
        <f>IF('Principles (All)'!D317="","",'Principles (All)'!D317)</f>
        <v>Medium</v>
      </c>
      <c r="Q314" s="233" t="str">
        <f t="shared" si="9"/>
        <v>HIGH</v>
      </c>
      <c r="R314" s="234" t="str">
        <f>IF('Principles (All)'!R317="","",'Principles (All)'!R317)</f>
        <v/>
      </c>
      <c r="S314" s="235"/>
      <c r="T314" s="235"/>
      <c r="U314" s="235"/>
    </row>
    <row r="315" spans="9:21" ht="52.8" hidden="1">
      <c r="I315" s="149">
        <f t="shared" si="8"/>
        <v>0</v>
      </c>
      <c r="J315" s="220">
        <f>IF('Principles (All)'!S318="","",'Principles (All)'!S318)</f>
        <v>0</v>
      </c>
      <c r="K315" s="220"/>
      <c r="L315" s="231" t="str">
        <f>IF('Principles (All)'!A318="","",'Principles (All)'!A318)</f>
        <v>PRINCIPLE 3: Improve food, nutrition, and livelihood security</v>
      </c>
      <c r="M315" s="232" t="str">
        <f>IF('Principles (All)'!B318="","",'Principles (All)'!B318)</f>
        <v xml:space="preserve">Component 3.2: Livelihood opportunities are secured or improved, including fair access to markets and capabilities to maintain income generation. </v>
      </c>
      <c r="N315" s="232" t="str">
        <f>IF('Principles (All)'!C318="","",'Principles (All)'!C318)</f>
        <v>3.2.1: Benefits to and within the community</v>
      </c>
      <c r="O315" s="299" t="str">
        <f>IF('Principles (All)'!E318="","",'Principles (All)'!E318)</f>
        <v>SRA3.2.1 D.3</v>
      </c>
      <c r="P315" s="300" t="str">
        <f>IF('Principles (All)'!D318="","",'Principles (All)'!D318)</f>
        <v>Medium</v>
      </c>
      <c r="Q315" s="233" t="str">
        <f t="shared" si="9"/>
        <v>HIGH</v>
      </c>
      <c r="R315" s="234" t="str">
        <f>IF('Principles (All)'!R318="","",'Principles (All)'!R318)</f>
        <v/>
      </c>
      <c r="S315" s="235"/>
      <c r="T315" s="235"/>
      <c r="U315" s="235"/>
    </row>
    <row r="316" spans="9:21" ht="52.8" hidden="1">
      <c r="I316" s="149">
        <f t="shared" si="8"/>
        <v>0</v>
      </c>
      <c r="J316" s="220">
        <f>IF('Principles (All)'!S319="","",'Principles (All)'!S319)</f>
        <v>0</v>
      </c>
      <c r="K316" s="220"/>
      <c r="L316" s="231" t="str">
        <f>IF('Principles (All)'!A319="","",'Principles (All)'!A319)</f>
        <v>PRINCIPLE 3: Improve food, nutrition, and livelihood security</v>
      </c>
      <c r="M316" s="232" t="str">
        <f>IF('Principles (All)'!B319="","",'Principles (All)'!B319)</f>
        <v xml:space="preserve">Component 3.2: Livelihood opportunities are secured or improved, including fair access to markets and capabilities to maintain income generation. </v>
      </c>
      <c r="N316" s="232" t="str">
        <f>IF('Principles (All)'!C319="","",'Principles (All)'!C319)</f>
        <v>3.2.1: Benefits to and within the community</v>
      </c>
      <c r="O316" s="299" t="str">
        <f>IF('Principles (All)'!E319="","",'Principles (All)'!E319)</f>
        <v>SRA3.2.1 D.4</v>
      </c>
      <c r="P316" s="300" t="str">
        <f>IF('Principles (All)'!D319="","",'Principles (All)'!D319)</f>
        <v>Low</v>
      </c>
      <c r="Q316" s="233" t="str">
        <f t="shared" si="9"/>
        <v>MEDIUM</v>
      </c>
      <c r="R316" s="234" t="str">
        <f>IF('Principles (All)'!R319="","",'Principles (All)'!R319)</f>
        <v/>
      </c>
      <c r="S316" s="235"/>
      <c r="T316" s="235"/>
      <c r="U316" s="235"/>
    </row>
    <row r="317" spans="9:21" ht="52.8" hidden="1">
      <c r="I317" s="149">
        <f t="shared" si="8"/>
        <v>0</v>
      </c>
      <c r="J317" s="220">
        <f>IF('Principles (All)'!S320="","",'Principles (All)'!S320)</f>
        <v>0</v>
      </c>
      <c r="K317" s="220"/>
      <c r="L317" s="231" t="str">
        <f>IF('Principles (All)'!A320="","",'Principles (All)'!A320)</f>
        <v>PRINCIPLE 3: Improve food, nutrition, and livelihood security</v>
      </c>
      <c r="M317" s="232" t="str">
        <f>IF('Principles (All)'!B320="","",'Principles (All)'!B320)</f>
        <v xml:space="preserve">Component 3.2: Livelihood opportunities are secured or improved, including fair access to markets and capabilities to maintain income generation. </v>
      </c>
      <c r="N317" s="232" t="str">
        <f>IF('Principles (All)'!C320="","",'Principles (All)'!C320)</f>
        <v>3.2.1: Benefits to and within the community</v>
      </c>
      <c r="O317" s="299" t="str">
        <f>IF('Principles (All)'!E320="","",'Principles (All)'!E320)</f>
        <v>SRA3.2.1 D.5</v>
      </c>
      <c r="P317" s="300" t="str">
        <f>IF('Principles (All)'!D320="","",'Principles (All)'!D320)</f>
        <v>Low</v>
      </c>
      <c r="Q317" s="233" t="str">
        <f t="shared" si="9"/>
        <v>MEDIUM</v>
      </c>
      <c r="R317" s="234" t="str">
        <f>IF('Principles (All)'!R320="","",'Principles (All)'!R320)</f>
        <v/>
      </c>
      <c r="S317" s="235"/>
      <c r="T317" s="235"/>
      <c r="U317" s="235"/>
    </row>
    <row r="318" spans="9:21" ht="52.8" hidden="1">
      <c r="I318" s="149">
        <f t="shared" si="8"/>
        <v>0</v>
      </c>
      <c r="J318" s="220">
        <f>IF('Principles (All)'!S321="","",'Principles (All)'!S321)</f>
        <v>0</v>
      </c>
      <c r="K318" s="220"/>
      <c r="L318" s="231" t="str">
        <f>IF('Principles (All)'!A321="","",'Principles (All)'!A321)</f>
        <v>PRINCIPLE 3: Improve food, nutrition, and livelihood security</v>
      </c>
      <c r="M318" s="232" t="str">
        <f>IF('Principles (All)'!B321="","",'Principles (All)'!B321)</f>
        <v xml:space="preserve">Component 3.2: Livelihood opportunities are secured or improved, including fair access to markets and capabilities to maintain income generation. </v>
      </c>
      <c r="N318" s="232" t="str">
        <f>IF('Principles (All)'!C321="","",'Principles (All)'!C321)</f>
        <v>3.2.1: Benefits to and within the community</v>
      </c>
      <c r="O318" s="299" t="str">
        <f>IF('Principles (All)'!E321="","",'Principles (All)'!E321)</f>
        <v>SRA3.2.1 D.6</v>
      </c>
      <c r="P318" s="300" t="str">
        <f>IF('Principles (All)'!D321="","",'Principles (All)'!D321)</f>
        <v>Low</v>
      </c>
      <c r="Q318" s="233" t="str">
        <f t="shared" si="9"/>
        <v>MEDIUM</v>
      </c>
      <c r="R318" s="234" t="str">
        <f>IF('Principles (All)'!R321="","",'Principles (All)'!R321)</f>
        <v/>
      </c>
      <c r="S318" s="235"/>
      <c r="T318" s="235"/>
      <c r="U318" s="235"/>
    </row>
    <row r="319" spans="9:21" ht="52.8" hidden="1">
      <c r="I319" s="149">
        <f t="shared" si="8"/>
        <v>0</v>
      </c>
      <c r="J319" s="220">
        <f>IF('Principles (All)'!S322="","",'Principles (All)'!S322)</f>
        <v>0</v>
      </c>
      <c r="K319" s="220"/>
      <c r="L319" s="231" t="str">
        <f>IF('Principles (All)'!A322="","",'Principles (All)'!A322)</f>
        <v>PRINCIPLE 3: Improve food, nutrition, and livelihood security</v>
      </c>
      <c r="M319" s="232" t="str">
        <f>IF('Principles (All)'!B322="","",'Principles (All)'!B322)</f>
        <v xml:space="preserve">Component 3.2: Livelihood opportunities are secured or improved, including fair access to markets and capabilities to maintain income generation. </v>
      </c>
      <c r="N319" s="232" t="str">
        <f>IF('Principles (All)'!C322="","",'Principles (All)'!C322)</f>
        <v>3.2.1: Benefits to and within the community</v>
      </c>
      <c r="O319" s="299" t="str">
        <f>IF('Principles (All)'!E322="","",'Principles (All)'!E322)</f>
        <v>SRA3.2.1 D.7</v>
      </c>
      <c r="P319" s="300" t="str">
        <f>IF('Principles (All)'!D322="","",'Principles (All)'!D322)</f>
        <v>Low</v>
      </c>
      <c r="Q319" s="233" t="str">
        <f t="shared" si="9"/>
        <v>MEDIUM</v>
      </c>
      <c r="R319" s="234" t="str">
        <f>IF('Principles (All)'!R322="","",'Principles (All)'!R322)</f>
        <v/>
      </c>
      <c r="S319" s="235"/>
      <c r="T319" s="235"/>
      <c r="U319" s="235"/>
    </row>
    <row r="320" spans="9:21" ht="52.8" hidden="1">
      <c r="I320" s="149">
        <f t="shared" si="8"/>
        <v>0</v>
      </c>
      <c r="J320" s="220">
        <f>IF('Principles (All)'!S323="","",'Principles (All)'!S323)</f>
        <v>0</v>
      </c>
      <c r="K320" s="220"/>
      <c r="L320" s="231" t="str">
        <f>IF('Principles (All)'!A323="","",'Principles (All)'!A323)</f>
        <v>PRINCIPLE 3: Improve food, nutrition, and livelihood security</v>
      </c>
      <c r="M320" s="232" t="str">
        <f>IF('Principles (All)'!B323="","",'Principles (All)'!B323)</f>
        <v xml:space="preserve">Component 3.2: Livelihood opportunities are secured or improved, including fair access to markets and capabilities to maintain income generation. </v>
      </c>
      <c r="N320" s="232" t="str">
        <f>IF('Principles (All)'!C323="","",'Principles (All)'!C323)</f>
        <v>3.2.1: Benefits to and within the community</v>
      </c>
      <c r="O320" s="299" t="str">
        <f>IF('Principles (All)'!E323="","",'Principles (All)'!E323)</f>
        <v>SRA3.2.1 D.8</v>
      </c>
      <c r="P320" s="300" t="str">
        <f>IF('Principles (All)'!D323="","",'Principles (All)'!D323)</f>
        <v>Low</v>
      </c>
      <c r="Q320" s="233" t="str">
        <f t="shared" si="9"/>
        <v>MEDIUM</v>
      </c>
      <c r="R320" s="234" t="str">
        <f>IF('Principles (All)'!R323="","",'Principles (All)'!R323)</f>
        <v/>
      </c>
      <c r="S320" s="235"/>
      <c r="T320" s="235"/>
      <c r="U320" s="235"/>
    </row>
    <row r="321" spans="9:21" hidden="1">
      <c r="I321" s="149">
        <f t="shared" si="8"/>
        <v>0</v>
      </c>
      <c r="J321" s="220">
        <f>IF('Principles (All)'!S324="","",'Principles (All)'!S324)</f>
        <v>0</v>
      </c>
      <c r="K321" s="220"/>
      <c r="L321" s="231" t="str">
        <f>IF('Principles (All)'!A324="","",'Principles (All)'!A324)</f>
        <v/>
      </c>
      <c r="M321" s="232" t="str">
        <f>IF('Principles (All)'!B324="","",'Principles (All)'!B324)</f>
        <v/>
      </c>
      <c r="N321" s="232" t="str">
        <f>IF('Principles (All)'!C324="","",'Principles (All)'!C324)</f>
        <v/>
      </c>
      <c r="O321" s="299" t="str">
        <f>IF('Principles (All)'!E324="","",'Principles (All)'!E324)</f>
        <v/>
      </c>
      <c r="P321" s="300" t="str">
        <f>IF('Principles (All)'!D324="","",'Principles (All)'!D324)</f>
        <v/>
      </c>
      <c r="Q321" s="233" t="str">
        <f t="shared" si="9"/>
        <v/>
      </c>
      <c r="R321" s="234" t="str">
        <f>IF('Principles (All)'!R324="","",'Principles (All)'!R324)</f>
        <v/>
      </c>
      <c r="S321" s="235"/>
      <c r="T321" s="235"/>
      <c r="U321" s="235"/>
    </row>
    <row r="322" spans="9:21" hidden="1">
      <c r="I322" s="149">
        <f t="shared" si="8"/>
        <v>0</v>
      </c>
      <c r="J322" s="220">
        <f>IF('Principles (All)'!S325="","",'Principles (All)'!S325)</f>
        <v>0</v>
      </c>
      <c r="K322" s="220"/>
      <c r="L322" s="231" t="str">
        <f>IF('Principles (All)'!A325="","",'Principles (All)'!A325)</f>
        <v/>
      </c>
      <c r="M322" s="232" t="str">
        <f>IF('Principles (All)'!B325="","",'Principles (All)'!B325)</f>
        <v/>
      </c>
      <c r="N322" s="232" t="str">
        <f>IF('Principles (All)'!C325="","",'Principles (All)'!C325)</f>
        <v/>
      </c>
      <c r="O322" s="299" t="str">
        <f>IF('Principles (All)'!E325="","",'Principles (All)'!E325)</f>
        <v/>
      </c>
      <c r="P322" s="300" t="str">
        <f>IF('Principles (All)'!D325="","",'Principles (All)'!D325)</f>
        <v/>
      </c>
      <c r="Q322" s="233" t="str">
        <f t="shared" si="9"/>
        <v/>
      </c>
      <c r="R322" s="234" t="str">
        <f>IF('Principles (All)'!R325="","",'Principles (All)'!R325)</f>
        <v/>
      </c>
      <c r="S322" s="235"/>
      <c r="T322" s="235"/>
      <c r="U322" s="235"/>
    </row>
    <row r="323" spans="9:21" ht="52.8" hidden="1">
      <c r="I323" s="149">
        <f t="shared" si="8"/>
        <v>0</v>
      </c>
      <c r="J323" s="220">
        <f>IF('Principles (All)'!S326="","",'Principles (All)'!S326)</f>
        <v>0</v>
      </c>
      <c r="K323" s="220"/>
      <c r="L323" s="231" t="str">
        <f>IF('Principles (All)'!A326="","",'Principles (All)'!A326)</f>
        <v>PRINCIPLE 3: Improve food, nutrition, and livelihood security</v>
      </c>
      <c r="M323" s="232" t="str">
        <f>IF('Principles (All)'!B326="","",'Principles (All)'!B326)</f>
        <v xml:space="preserve">Component 3.2: Livelihood opportunities are secured or improved, including fair access to markets and capabilities to maintain income generation. </v>
      </c>
      <c r="N323" s="232" t="str">
        <f>IF('Principles (All)'!C326="","",'Principles (All)'!C326)</f>
        <v xml:space="preserve">3.2.2: Livelihood security </v>
      </c>
      <c r="O323" s="299" t="str">
        <f>IF('Principles (All)'!E326="","",'Principles (All)'!E326)</f>
        <v>SRA3.2.2 D.1</v>
      </c>
      <c r="P323" s="300" t="str">
        <f>IF('Principles (All)'!D326="","",'Principles (All)'!D326)</f>
        <v>Medium</v>
      </c>
      <c r="Q323" s="233" t="str">
        <f t="shared" si="9"/>
        <v>HIGH</v>
      </c>
      <c r="R323" s="234" t="str">
        <f>IF('Principles (All)'!R326="","",'Principles (All)'!R326)</f>
        <v/>
      </c>
      <c r="S323" s="235"/>
      <c r="T323" s="235"/>
      <c r="U323" s="235"/>
    </row>
    <row r="324" spans="9:21" ht="52.8" hidden="1">
      <c r="I324" s="149">
        <f t="shared" si="8"/>
        <v>0</v>
      </c>
      <c r="J324" s="220">
        <f>IF('Principles (All)'!S327="","",'Principles (All)'!S327)</f>
        <v>0</v>
      </c>
      <c r="K324" s="220"/>
      <c r="L324" s="231" t="str">
        <f>IF('Principles (All)'!A327="","",'Principles (All)'!A327)</f>
        <v>PRINCIPLE 3: Improve food, nutrition, and livelihood security</v>
      </c>
      <c r="M324" s="232" t="str">
        <f>IF('Principles (All)'!B327="","",'Principles (All)'!B327)</f>
        <v xml:space="preserve">Component 3.2: Livelihood opportunities are secured or improved, including fair access to markets and capabilities to maintain income generation. </v>
      </c>
      <c r="N324" s="232" t="str">
        <f>IF('Principles (All)'!C327="","",'Principles (All)'!C327)</f>
        <v xml:space="preserve">3.2.2: Livelihood security </v>
      </c>
      <c r="O324" s="299" t="str">
        <f>IF('Principles (All)'!E327="","",'Principles (All)'!E327)</f>
        <v>SRA3.2.2 D.2</v>
      </c>
      <c r="P324" s="300" t="str">
        <f>IF('Principles (All)'!D327="","",'Principles (All)'!D327)</f>
        <v>Medium</v>
      </c>
      <c r="Q324" s="233" t="str">
        <f t="shared" si="9"/>
        <v>HIGH</v>
      </c>
      <c r="R324" s="234" t="str">
        <f>IF('Principles (All)'!R327="","",'Principles (All)'!R327)</f>
        <v/>
      </c>
      <c r="S324" s="235"/>
      <c r="T324" s="235"/>
      <c r="U324" s="235"/>
    </row>
    <row r="325" spans="9:21" ht="52.8" hidden="1">
      <c r="I325" s="149">
        <f t="shared" ref="I325:I335" si="10">IF(OR(J325=0,J325=""),0,1)</f>
        <v>0</v>
      </c>
      <c r="J325" s="220">
        <f>IF('Principles (All)'!S328="","",'Principles (All)'!S328)</f>
        <v>0</v>
      </c>
      <c r="K325" s="220"/>
      <c r="L325" s="231" t="str">
        <f>IF('Principles (All)'!A328="","",'Principles (All)'!A328)</f>
        <v>PRINCIPLE 3: Improve food, nutrition, and livelihood security</v>
      </c>
      <c r="M325" s="232" t="str">
        <f>IF('Principles (All)'!B328="","",'Principles (All)'!B328)</f>
        <v xml:space="preserve">Component 3.2: Livelihood opportunities are secured or improved, including fair access to markets and capabilities to maintain income generation. </v>
      </c>
      <c r="N325" s="232" t="str">
        <f>IF('Principles (All)'!C328="","",'Principles (All)'!C328)</f>
        <v xml:space="preserve">3.2.2: Livelihood security </v>
      </c>
      <c r="O325" s="299" t="str">
        <f>IF('Principles (All)'!E328="","",'Principles (All)'!E328)</f>
        <v>SRA3.2.2 D.3</v>
      </c>
      <c r="P325" s="300" t="str">
        <f>IF('Principles (All)'!D328="","",'Principles (All)'!D328)</f>
        <v>Medium</v>
      </c>
      <c r="Q325" s="233" t="str">
        <f t="shared" ref="Q325:Q335" si="11">IF(P325="Medium","HIGH",IF(P325="Low","MEDIUM",""))</f>
        <v>HIGH</v>
      </c>
      <c r="R325" s="234" t="str">
        <f>IF('Principles (All)'!R328="","",'Principles (All)'!R328)</f>
        <v/>
      </c>
      <c r="S325" s="235"/>
      <c r="T325" s="235"/>
      <c r="U325" s="235"/>
    </row>
    <row r="326" spans="9:21" ht="52.8" hidden="1">
      <c r="I326" s="149">
        <f t="shared" si="10"/>
        <v>0</v>
      </c>
      <c r="J326" s="220">
        <f>IF('Principles (All)'!S329="","",'Principles (All)'!S329)</f>
        <v>0</v>
      </c>
      <c r="K326" s="220"/>
      <c r="L326" s="231" t="str">
        <f>IF('Principles (All)'!A329="","",'Principles (All)'!A329)</f>
        <v>PRINCIPLE 3: Improve food, nutrition, and livelihood security</v>
      </c>
      <c r="M326" s="232" t="str">
        <f>IF('Principles (All)'!B329="","",'Principles (All)'!B329)</f>
        <v xml:space="preserve">Component 3.2: Livelihood opportunities are secured or improved, including fair access to markets and capabilities to maintain income generation. </v>
      </c>
      <c r="N326" s="232" t="str">
        <f>IF('Principles (All)'!C329="","",'Principles (All)'!C329)</f>
        <v xml:space="preserve">3.2.2: Livelihood security </v>
      </c>
      <c r="O326" s="299" t="str">
        <f>IF('Principles (All)'!E329="","",'Principles (All)'!E329)</f>
        <v>SRA3.2.2 D.4</v>
      </c>
      <c r="P326" s="300" t="str">
        <f>IF('Principles (All)'!D329="","",'Principles (All)'!D329)</f>
        <v>Medium</v>
      </c>
      <c r="Q326" s="233" t="str">
        <f t="shared" si="11"/>
        <v>HIGH</v>
      </c>
      <c r="R326" s="234" t="str">
        <f>IF('Principles (All)'!R329="","",'Principles (All)'!R329)</f>
        <v/>
      </c>
      <c r="S326" s="235"/>
      <c r="T326" s="235"/>
      <c r="U326" s="235"/>
    </row>
    <row r="327" spans="9:21" ht="52.8" hidden="1">
      <c r="I327" s="149">
        <f t="shared" si="10"/>
        <v>0</v>
      </c>
      <c r="J327" s="220">
        <f>IF('Principles (All)'!S330="","",'Principles (All)'!S330)</f>
        <v>0</v>
      </c>
      <c r="K327" s="220"/>
      <c r="L327" s="231" t="str">
        <f>IF('Principles (All)'!A330="","",'Principles (All)'!A330)</f>
        <v>PRINCIPLE 3: Improve food, nutrition, and livelihood security</v>
      </c>
      <c r="M327" s="232" t="str">
        <f>IF('Principles (All)'!B330="","",'Principles (All)'!B330)</f>
        <v xml:space="preserve">Component 3.2: Livelihood opportunities are secured or improved, including fair access to markets and capabilities to maintain income generation. </v>
      </c>
      <c r="N327" s="232" t="str">
        <f>IF('Principles (All)'!C330="","",'Principles (All)'!C330)</f>
        <v xml:space="preserve">3.2.2: Livelihood security </v>
      </c>
      <c r="O327" s="299" t="str">
        <f>IF('Principles (All)'!E330="","",'Principles (All)'!E330)</f>
        <v>SRA3.2.2 D.5</v>
      </c>
      <c r="P327" s="300" t="str">
        <f>IF('Principles (All)'!D330="","",'Principles (All)'!D330)</f>
        <v>Medium</v>
      </c>
      <c r="Q327" s="233" t="str">
        <f t="shared" si="11"/>
        <v>HIGH</v>
      </c>
      <c r="R327" s="234" t="str">
        <f>IF('Principles (All)'!R330="","",'Principles (All)'!R330)</f>
        <v/>
      </c>
      <c r="S327" s="235"/>
      <c r="T327" s="235"/>
      <c r="U327" s="235"/>
    </row>
    <row r="328" spans="9:21" ht="52.8" hidden="1">
      <c r="I328" s="149">
        <f t="shared" si="10"/>
        <v>0</v>
      </c>
      <c r="J328" s="220">
        <f>IF('Principles (All)'!S331="","",'Principles (All)'!S331)</f>
        <v>0</v>
      </c>
      <c r="K328" s="220"/>
      <c r="L328" s="231" t="str">
        <f>IF('Principles (All)'!A331="","",'Principles (All)'!A331)</f>
        <v>PRINCIPLE 3: Improve food, nutrition, and livelihood security</v>
      </c>
      <c r="M328" s="232" t="str">
        <f>IF('Principles (All)'!B331="","",'Principles (All)'!B331)</f>
        <v xml:space="preserve">Component 3.2: Livelihood opportunities are secured or improved, including fair access to markets and capabilities to maintain income generation. </v>
      </c>
      <c r="N328" s="232" t="str">
        <f>IF('Principles (All)'!C331="","",'Principles (All)'!C331)</f>
        <v xml:space="preserve">3.2.2: Livelihood security </v>
      </c>
      <c r="O328" s="299" t="str">
        <f>IF('Principles (All)'!E331="","",'Principles (All)'!E331)</f>
        <v>SRA3.2.2 D.6</v>
      </c>
      <c r="P328" s="300" t="str">
        <f>IF('Principles (All)'!D331="","",'Principles (All)'!D331)</f>
        <v>Medium</v>
      </c>
      <c r="Q328" s="233" t="str">
        <f t="shared" si="11"/>
        <v>HIGH</v>
      </c>
      <c r="R328" s="234" t="str">
        <f>IF('Principles (All)'!R331="","",'Principles (All)'!R331)</f>
        <v/>
      </c>
      <c r="S328" s="235"/>
      <c r="T328" s="235"/>
      <c r="U328" s="235"/>
    </row>
    <row r="329" spans="9:21" ht="52.8" hidden="1">
      <c r="I329" s="149">
        <f t="shared" si="10"/>
        <v>0</v>
      </c>
      <c r="J329" s="220">
        <f>IF('Principles (All)'!S332="","",'Principles (All)'!S332)</f>
        <v>0</v>
      </c>
      <c r="K329" s="220"/>
      <c r="L329" s="231" t="str">
        <f>IF('Principles (All)'!A332="","",'Principles (All)'!A332)</f>
        <v>PRINCIPLE 3: Improve food, nutrition, and livelihood security</v>
      </c>
      <c r="M329" s="232" t="str">
        <f>IF('Principles (All)'!B332="","",'Principles (All)'!B332)</f>
        <v xml:space="preserve">Component 3.2: Livelihood opportunities are secured or improved, including fair access to markets and capabilities to maintain income generation. </v>
      </c>
      <c r="N329" s="232" t="str">
        <f>IF('Principles (All)'!C332="","",'Principles (All)'!C332)</f>
        <v xml:space="preserve">3.2.2: Livelihood security </v>
      </c>
      <c r="O329" s="299" t="str">
        <f>IF('Principles (All)'!E332="","",'Principles (All)'!E332)</f>
        <v>SRA3.2.2 D.7</v>
      </c>
      <c r="P329" s="300" t="str">
        <f>IF('Principles (All)'!D332="","",'Principles (All)'!D332)</f>
        <v>Medium</v>
      </c>
      <c r="Q329" s="233" t="str">
        <f t="shared" si="11"/>
        <v>HIGH</v>
      </c>
      <c r="R329" s="234" t="str">
        <f>IF('Principles (All)'!R332="","",'Principles (All)'!R332)</f>
        <v/>
      </c>
      <c r="S329" s="235"/>
      <c r="T329" s="235"/>
      <c r="U329" s="235"/>
    </row>
    <row r="330" spans="9:21" ht="52.8" hidden="1">
      <c r="I330" s="149">
        <f t="shared" si="10"/>
        <v>0</v>
      </c>
      <c r="J330" s="220">
        <f>IF('Principles (All)'!S333="","",'Principles (All)'!S333)</f>
        <v>0</v>
      </c>
      <c r="K330" s="220"/>
      <c r="L330" s="231" t="str">
        <f>IF('Principles (All)'!A333="","",'Principles (All)'!A333)</f>
        <v>PRINCIPLE 3: Improve food, nutrition, and livelihood security</v>
      </c>
      <c r="M330" s="232" t="str">
        <f>IF('Principles (All)'!B333="","",'Principles (All)'!B333)</f>
        <v xml:space="preserve">Component 3.2: Livelihood opportunities are secured or improved, including fair access to markets and capabilities to maintain income generation. </v>
      </c>
      <c r="N330" s="232" t="str">
        <f>IF('Principles (All)'!C333="","",'Principles (All)'!C333)</f>
        <v xml:space="preserve">3.2.2: Livelihood security </v>
      </c>
      <c r="O330" s="299" t="str">
        <f>IF('Principles (All)'!E333="","",'Principles (All)'!E333)</f>
        <v>SRA3.2.2 D.8</v>
      </c>
      <c r="P330" s="300" t="str">
        <f>IF('Principles (All)'!D333="","",'Principles (All)'!D333)</f>
        <v>Low</v>
      </c>
      <c r="Q330" s="233" t="str">
        <f t="shared" si="11"/>
        <v>MEDIUM</v>
      </c>
      <c r="R330" s="234" t="str">
        <f>IF('Principles (All)'!R333="","",'Principles (All)'!R333)</f>
        <v/>
      </c>
      <c r="S330" s="235"/>
      <c r="T330" s="235"/>
      <c r="U330" s="235"/>
    </row>
    <row r="331" spans="9:21" ht="52.8" hidden="1">
      <c r="I331" s="149">
        <f t="shared" si="10"/>
        <v>0</v>
      </c>
      <c r="J331" s="220">
        <f>IF('Principles (All)'!S334="","",'Principles (All)'!S334)</f>
        <v>0</v>
      </c>
      <c r="K331" s="220"/>
      <c r="L331" s="231" t="str">
        <f>IF('Principles (All)'!A334="","",'Principles (All)'!A334)</f>
        <v>PRINCIPLE 3: Improve food, nutrition, and livelihood security</v>
      </c>
      <c r="M331" s="232" t="str">
        <f>IF('Principles (All)'!B334="","",'Principles (All)'!B334)</f>
        <v xml:space="preserve">Component 3.2: Livelihood opportunities are secured or improved, including fair access to markets and capabilities to maintain income generation. </v>
      </c>
      <c r="N331" s="232" t="str">
        <f>IF('Principles (All)'!C334="","",'Principles (All)'!C334)</f>
        <v xml:space="preserve">3.2.2: Livelihood security </v>
      </c>
      <c r="O331" s="299" t="str">
        <f>IF('Principles (All)'!E334="","",'Principles (All)'!E334)</f>
        <v>SRA3.2.2 D.9</v>
      </c>
      <c r="P331" s="300" t="str">
        <f>IF('Principles (All)'!D334="","",'Principles (All)'!D334)</f>
        <v>Low</v>
      </c>
      <c r="Q331" s="233" t="str">
        <f t="shared" si="11"/>
        <v>MEDIUM</v>
      </c>
      <c r="R331" s="234" t="str">
        <f>IF('Principles (All)'!R334="","",'Principles (All)'!R334)</f>
        <v/>
      </c>
      <c r="S331" s="235"/>
      <c r="T331" s="235"/>
      <c r="U331" s="235"/>
    </row>
    <row r="332" spans="9:21" ht="52.8" hidden="1">
      <c r="I332" s="149">
        <f t="shared" si="10"/>
        <v>0</v>
      </c>
      <c r="J332" s="220">
        <f>IF('Principles (All)'!S335="","",'Principles (All)'!S335)</f>
        <v>0</v>
      </c>
      <c r="K332" s="220"/>
      <c r="L332" s="231" t="str">
        <f>IF('Principles (All)'!A335="","",'Principles (All)'!A335)</f>
        <v>PRINCIPLE 3: Improve food, nutrition, and livelihood security</v>
      </c>
      <c r="M332" s="232" t="str">
        <f>IF('Principles (All)'!B335="","",'Principles (All)'!B335)</f>
        <v xml:space="preserve">Component 3.2: Livelihood opportunities are secured or improved, including fair access to markets and capabilities to maintain income generation. </v>
      </c>
      <c r="N332" s="232" t="str">
        <f>IF('Principles (All)'!C335="","",'Principles (All)'!C335)</f>
        <v xml:space="preserve">3.2.2: Livelihood security </v>
      </c>
      <c r="O332" s="299" t="str">
        <f>IF('Principles (All)'!E335="","",'Principles (All)'!E335)</f>
        <v>SRA3.2.2 D.10</v>
      </c>
      <c r="P332" s="300" t="str">
        <f>IF('Principles (All)'!D335="","",'Principles (All)'!D335)</f>
        <v>Low</v>
      </c>
      <c r="Q332" s="233" t="str">
        <f t="shared" si="11"/>
        <v>MEDIUM</v>
      </c>
      <c r="R332" s="234" t="str">
        <f>IF('Principles (All)'!R335="","",'Principles (All)'!R335)</f>
        <v/>
      </c>
      <c r="S332" s="235"/>
      <c r="T332" s="235"/>
      <c r="U332" s="235"/>
    </row>
    <row r="333" spans="9:21" ht="52.8" hidden="1">
      <c r="I333" s="149">
        <f t="shared" si="10"/>
        <v>0</v>
      </c>
      <c r="J333" s="220">
        <f>IF('Principles (All)'!S336="","",'Principles (All)'!S336)</f>
        <v>0</v>
      </c>
      <c r="K333" s="220"/>
      <c r="L333" s="231" t="str">
        <f>IF('Principles (All)'!A336="","",'Principles (All)'!A336)</f>
        <v>PRINCIPLE 3: Improve food, nutrition, and livelihood security</v>
      </c>
      <c r="M333" s="232" t="str">
        <f>IF('Principles (All)'!B336="","",'Principles (All)'!B336)</f>
        <v xml:space="preserve">Component 3.2: Livelihood opportunities are secured or improved, including fair access to markets and capabilities to maintain income generation. </v>
      </c>
      <c r="N333" s="232" t="str">
        <f>IF('Principles (All)'!C336="","",'Principles (All)'!C336)</f>
        <v xml:space="preserve">3.2.2: Livelihood security </v>
      </c>
      <c r="O333" s="299" t="str">
        <f>IF('Principles (All)'!E336="","",'Principles (All)'!E336)</f>
        <v>SRA3.2.2 D.11</v>
      </c>
      <c r="P333" s="300" t="str">
        <f>IF('Principles (All)'!D336="","",'Principles (All)'!D336)</f>
        <v>Low</v>
      </c>
      <c r="Q333" s="233" t="str">
        <f t="shared" si="11"/>
        <v>MEDIUM</v>
      </c>
      <c r="R333" s="234" t="str">
        <f>IF('Principles (All)'!R336="","",'Principles (All)'!R336)</f>
        <v/>
      </c>
      <c r="S333" s="235"/>
      <c r="T333" s="235"/>
      <c r="U333" s="235"/>
    </row>
    <row r="334" spans="9:21" ht="52.8" hidden="1">
      <c r="I334" s="149">
        <f t="shared" si="10"/>
        <v>0</v>
      </c>
      <c r="J334" s="220">
        <f>IF('Principles (All)'!S337="","",'Principles (All)'!S337)</f>
        <v>0</v>
      </c>
      <c r="K334" s="220"/>
      <c r="L334" s="231" t="str">
        <f>IF('Principles (All)'!A337="","",'Principles (All)'!A337)</f>
        <v>PRINCIPLE 3: Improve food, nutrition, and livelihood security</v>
      </c>
      <c r="M334" s="232" t="str">
        <f>IF('Principles (All)'!B337="","",'Principles (All)'!B337)</f>
        <v xml:space="preserve">Component 3.2: Livelihood opportunities are secured or improved, including fair access to markets and capabilities to maintain income generation. </v>
      </c>
      <c r="N334" s="232" t="str">
        <f>IF('Principles (All)'!C337="","",'Principles (All)'!C337)</f>
        <v xml:space="preserve">3.2.2: Livelihood security </v>
      </c>
      <c r="O334" s="299" t="str">
        <f>IF('Principles (All)'!E337="","",'Principles (All)'!E337)</f>
        <v>SRA3.2.2 D.12</v>
      </c>
      <c r="P334" s="300" t="str">
        <f>IF('Principles (All)'!D337="","",'Principles (All)'!D337)</f>
        <v>Low</v>
      </c>
      <c r="Q334" s="233" t="str">
        <f t="shared" si="11"/>
        <v>MEDIUM</v>
      </c>
      <c r="R334" s="234" t="str">
        <f>IF('Principles (All)'!R337="","",'Principles (All)'!R337)</f>
        <v/>
      </c>
      <c r="S334" s="235"/>
      <c r="T334" s="235"/>
      <c r="U334" s="235"/>
    </row>
    <row r="335" spans="9:21" ht="52.8" hidden="1">
      <c r="I335" s="149">
        <f t="shared" si="10"/>
        <v>0</v>
      </c>
      <c r="J335" s="220">
        <f>IF('Principles (All)'!S338="","",'Principles (All)'!S338)</f>
        <v>0</v>
      </c>
      <c r="K335" s="220"/>
      <c r="L335" s="231" t="str">
        <f>IF('Principles (All)'!A338="","",'Principles (All)'!A338)</f>
        <v>PRINCIPLE 3: Improve food, nutrition, and livelihood security</v>
      </c>
      <c r="M335" s="232" t="str">
        <f>IF('Principles (All)'!B338="","",'Principles (All)'!B338)</f>
        <v xml:space="preserve">Component 3.2: Livelihood opportunities are secured or improved, including fair access to markets and capabilities to maintain income generation. </v>
      </c>
      <c r="N335" s="232" t="str">
        <f>IF('Principles (All)'!C338="","",'Principles (All)'!C338)</f>
        <v xml:space="preserve">3.2.2: Livelihood security </v>
      </c>
      <c r="O335" s="299" t="str">
        <f>IF('Principles (All)'!E338="","",'Principles (All)'!E338)</f>
        <v>SRA3.2.2 D.13</v>
      </c>
      <c r="P335" s="300" t="str">
        <f>IF('Principles (All)'!D338="","",'Principles (All)'!D338)</f>
        <v>Low</v>
      </c>
      <c r="Q335" s="233" t="str">
        <f t="shared" si="11"/>
        <v>MEDIUM</v>
      </c>
      <c r="R335" s="234" t="str">
        <f>IF('Principles (All)'!R338="","",'Principles (All)'!R338)</f>
        <v/>
      </c>
      <c r="S335" s="235"/>
      <c r="T335" s="235"/>
      <c r="U335" s="235"/>
    </row>
    <row r="336" spans="9:21" hidden="1">
      <c r="I336" s="149">
        <v>0</v>
      </c>
    </row>
  </sheetData>
  <sheetProtection selectLockedCells="1"/>
  <phoneticPr fontId="15" type="noConversion"/>
  <conditionalFormatting sqref="P4:Q335">
    <cfRule type="cellIs" dxfId="10" priority="2" operator="equal">
      <formula>"Low"</formula>
    </cfRule>
    <cfRule type="cellIs" dxfId="9" priority="3" operator="equal">
      <formula>"Medium"</formula>
    </cfRule>
  </conditionalFormatting>
  <conditionalFormatting sqref="Q4:Q335">
    <cfRule type="cellIs" dxfId="8" priority="1" operator="equal">
      <formula>"HIGH"</formula>
    </cfRule>
  </conditionalFormatting>
  <pageMargins left="0.25" right="0.25" top="0.75" bottom="0.75" header="0.3" footer="0.3"/>
  <pageSetup paperSize="3" scale="75" orientation="landscape" r:id="rId1"/>
  <headerFooter>
    <oddHeader>&amp;CMexico Gulf of California Sinaloa chocolate clam and chirla clam - diving &amp; hand gathered</oddHeader>
  </headerFooter>
  <ignoredErrors>
    <ignoredError sqref="Q4" 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9EF2FD2740F24B844D4376D548E84F" ma:contentTypeVersion="10" ma:contentTypeDescription="Create a new document." ma:contentTypeScope="" ma:versionID="ab146841b8ea57872f59fb1fff1e5919">
  <xsd:schema xmlns:xsd="http://www.w3.org/2001/XMLSchema" xmlns:xs="http://www.w3.org/2001/XMLSchema" xmlns:p="http://schemas.microsoft.com/office/2006/metadata/properties" xmlns:ns2="3518d966-f8c0-4bb6-b6e8-19acb9ae8918" xmlns:ns3="0ee34166-c38e-430d-828a-84b130ae4d3d" targetNamespace="http://schemas.microsoft.com/office/2006/metadata/properties" ma:root="true" ma:fieldsID="7cfd34226aa0e4c3a8eabf0d24a86125" ns2:_="" ns3:_="">
    <xsd:import namespace="3518d966-f8c0-4bb6-b6e8-19acb9ae8918"/>
    <xsd:import namespace="0ee34166-c38e-430d-828a-84b130ae4d3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518d966-f8c0-4bb6-b6e8-19acb9ae8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b2ee2a8-3625-4f16-ae80-260bd78cd8a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e34166-c38e-430d-828a-84b130ae4d3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edd9ae6-1410-4f44-99b9-84ecd6d4a821}" ma:internalName="TaxCatchAll" ma:showField="CatchAllData" ma:web="0ee34166-c38e-430d-828a-84b130ae4d3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518d966-f8c0-4bb6-b6e8-19acb9ae8918">
      <Terms xmlns="http://schemas.microsoft.com/office/infopath/2007/PartnerControls"/>
    </lcf76f155ced4ddcb4097134ff3c332f>
    <TaxCatchAll xmlns="0ee34166-c38e-430d-828a-84b130ae4d3d"/>
  </documentManagement>
</p:properties>
</file>

<file path=customXml/itemProps1.xml><?xml version="1.0" encoding="utf-8"?>
<ds:datastoreItem xmlns:ds="http://schemas.openxmlformats.org/officeDocument/2006/customXml" ds:itemID="{75A9BD1A-3EF5-4790-AC1B-30401A769A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518d966-f8c0-4bb6-b6e8-19acb9ae8918"/>
    <ds:schemaRef ds:uri="0ee34166-c38e-430d-828a-84b130ae4d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FEE6A65-E8E6-4107-A964-35AFB10A2EE2}">
  <ds:schemaRefs>
    <ds:schemaRef ds:uri="http://schemas.microsoft.com/sharepoint/v3/contenttype/forms"/>
  </ds:schemaRefs>
</ds:datastoreItem>
</file>

<file path=customXml/itemProps3.xml><?xml version="1.0" encoding="utf-8"?>
<ds:datastoreItem xmlns:ds="http://schemas.openxmlformats.org/officeDocument/2006/customXml" ds:itemID="{845E1D8D-C4AB-4CFF-A0C2-2C6743189AD5}">
  <ds:schemaRefs>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3518d966-f8c0-4bb6-b6e8-19acb9ae8918"/>
    <ds:schemaRef ds:uri="http://purl.org/dc/elements/1.1/"/>
    <ds:schemaRef ds:uri="http://schemas.microsoft.com/office/2006/metadata/properties"/>
    <ds:schemaRef ds:uri="0ee34166-c38e-430d-828a-84b130ae4d3d"/>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5</vt:i4>
      </vt:variant>
    </vt:vector>
  </HeadingPairs>
  <TitlesOfParts>
    <vt:vector size="19" baseType="lpstr">
      <vt:lpstr>Template Instructions</vt:lpstr>
      <vt:lpstr>Assessment Information</vt:lpstr>
      <vt:lpstr>Principles (All)</vt:lpstr>
      <vt:lpstr>Principle 1</vt:lpstr>
      <vt:lpstr>Principle 2</vt:lpstr>
      <vt:lpstr>Principle 3</vt:lpstr>
      <vt:lpstr>Summary</vt:lpstr>
      <vt:lpstr>Summary &amp; Results</vt:lpstr>
      <vt:lpstr>Final Report</vt:lpstr>
      <vt:lpstr>FR-2</vt:lpstr>
      <vt:lpstr>FR-3</vt:lpstr>
      <vt:lpstr>FR-4</vt:lpstr>
      <vt:lpstr>FR-5</vt:lpstr>
      <vt:lpstr>Improvement Plan</vt:lpstr>
      <vt:lpstr>'Final Report'!Print_Area</vt:lpstr>
      <vt:lpstr>'FR-2'!Print_Area</vt:lpstr>
      <vt:lpstr>'FR-3'!Print_Area</vt:lpstr>
      <vt:lpstr>'FR-4'!Print_Area</vt:lpstr>
      <vt:lpstr>'FR-5'!Print_Area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CarlPaz</dc:creator>
  <cp:keywords/>
  <dc:description/>
  <cp:lastModifiedBy>Carroll, Emilie</cp:lastModifiedBy>
  <cp:revision/>
  <cp:lastPrinted>2026-04-21T03:31:44Z</cp:lastPrinted>
  <dcterms:created xsi:type="dcterms:W3CDTF">2017-09-04T17:57:03Z</dcterms:created>
  <dcterms:modified xsi:type="dcterms:W3CDTF">2026-07-08T17:54:36Z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0x010100F89EF2FD2740F24B844D4376D548E84F</vt:lpwstr>
  </property>
  <property fmtid="{D5CDD505-2E9C-101B-9397-08002B2CF9AE}" pid="3" name="MediaServiceImageTags">
    <vt:lpwstr/>
  </property>
  <property fmtid="{D5CDD505-2E9C-101B-9397-08002B2CF9AE}" pid="4" name="MSIP_Label_3ab6f4a6-303a-44f1-b38a-622af11c1484_Enabled">
    <vt:lpwstr>true</vt:lpwstr>
  </property>
  <property fmtid="{D5CDD505-2E9C-101B-9397-08002B2CF9AE}" pid="5" name="MSIP_Label_3ab6f4a6-303a-44f1-b38a-622af11c1484_SetDate">
    <vt:lpwstr>2024-02-09T17:58:18Z</vt:lpwstr>
  </property>
  <property fmtid="{D5CDD505-2E9C-101B-9397-08002B2CF9AE}" pid="6" name="MSIP_Label_3ab6f4a6-303a-44f1-b38a-622af11c1484_Method">
    <vt:lpwstr>Standard</vt:lpwstr>
  </property>
  <property fmtid="{D5CDD505-2E9C-101B-9397-08002B2CF9AE}" pid="7" name="MSIP_Label_3ab6f4a6-303a-44f1-b38a-622af11c1484_Name">
    <vt:lpwstr>Confidential</vt:lpwstr>
  </property>
  <property fmtid="{D5CDD505-2E9C-101B-9397-08002B2CF9AE}" pid="8" name="MSIP_Label_3ab6f4a6-303a-44f1-b38a-622af11c1484_SiteId">
    <vt:lpwstr>b51312b3-1a7b-4033-827b-6794ad5e9e4b</vt:lpwstr>
  </property>
  <property fmtid="{D5CDD505-2E9C-101B-9397-08002B2CF9AE}" pid="9" name="MSIP_Label_3ab6f4a6-303a-44f1-b38a-622af11c1484_ActionId">
    <vt:lpwstr>59667442-1e31-4576-b1f9-3c8da8255a96</vt:lpwstr>
  </property>
  <property fmtid="{D5CDD505-2E9C-101B-9397-08002B2CF9AE}" pid="10" name="MSIP_Label_3ab6f4a6-303a-44f1-b38a-622af11c1484_ContentBits">
    <vt:lpwstr>0</vt:lpwstr>
  </property>
</Properties>
</file>